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vdhv.sharepoint.com/Intranet/arbetsrum/A2/Delade dokument/Delade filer/Kalkyler Uppdatering/"/>
    </mc:Choice>
  </mc:AlternateContent>
  <xr:revisionPtr revIDLastSave="5" documentId="8_{44EA89C2-72EF-45FC-8D05-61EAD6124F63}" xr6:coauthVersionLast="47" xr6:coauthVersionMax="47" xr10:uidLastSave="{36675C26-58C1-484A-9D4C-E1D34597A580}"/>
  <bookViews>
    <workbookView xWindow="-120" yWindow="-120" windowWidth="29040" windowHeight="15840" xr2:uid="{0D3A66C7-FDBF-4853-9FA0-DF8D8CBFFDE8}"/>
  </bookViews>
  <sheets>
    <sheet name="Tung köttrastj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A72" i="1"/>
  <c r="A71" i="1"/>
  <c r="A70" i="1"/>
  <c r="A69" i="1"/>
  <c r="A68" i="1"/>
  <c r="A67" i="1"/>
  <c r="A66" i="1"/>
  <c r="A65" i="1"/>
  <c r="F56" i="1"/>
  <c r="G56" i="1" s="1"/>
  <c r="F55" i="1"/>
  <c r="G55" i="1" s="1"/>
  <c r="F54" i="1"/>
  <c r="G54" i="1" s="1"/>
  <c r="E53" i="1"/>
  <c r="F53" i="1" s="1"/>
  <c r="G53" i="1" s="1"/>
  <c r="G57" i="1" s="1"/>
  <c r="G45" i="1"/>
  <c r="F45" i="1"/>
  <c r="G42" i="1"/>
  <c r="F42" i="1"/>
  <c r="D35" i="1"/>
  <c r="F35" i="1" s="1"/>
  <c r="F34" i="1"/>
  <c r="G34" i="1" s="1"/>
  <c r="F33" i="1"/>
  <c r="C69" i="1" s="1"/>
  <c r="D29" i="1"/>
  <c r="F29" i="1" s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1" i="1"/>
  <c r="F21" i="1"/>
  <c r="F20" i="1"/>
  <c r="G20" i="1" s="1"/>
  <c r="D15" i="1"/>
  <c r="F15" i="1" s="1"/>
  <c r="G15" i="1" s="1"/>
  <c r="D14" i="1"/>
  <c r="D12" i="1"/>
  <c r="D13" i="1" s="1"/>
  <c r="F13" i="1" s="1"/>
  <c r="G13" i="1" s="1"/>
  <c r="C8" i="1"/>
  <c r="F43" i="1" s="1"/>
  <c r="F14" i="1" l="1"/>
  <c r="G14" i="1" s="1"/>
  <c r="G43" i="1"/>
  <c r="C70" i="1"/>
  <c r="G35" i="1"/>
  <c r="D70" i="1" s="1"/>
  <c r="D30" i="1"/>
  <c r="F30" i="1" s="1"/>
  <c r="G30" i="1" s="1"/>
  <c r="F44" i="1"/>
  <c r="G44" i="1" s="1"/>
  <c r="C47" i="1"/>
  <c r="C46" i="1" s="1"/>
  <c r="F57" i="1"/>
  <c r="G23" i="1"/>
  <c r="D66" i="1" s="1"/>
  <c r="G33" i="1"/>
  <c r="D69" i="1" s="1"/>
  <c r="D31" i="1"/>
  <c r="F31" i="1" s="1"/>
  <c r="F12" i="1"/>
  <c r="D32" i="1"/>
  <c r="F32" i="1" s="1"/>
  <c r="G32" i="1" l="1"/>
  <c r="D68" i="1" s="1"/>
  <c r="C68" i="1"/>
  <c r="D71" i="1"/>
  <c r="C71" i="1"/>
  <c r="G12" i="1"/>
  <c r="F16" i="1"/>
  <c r="F5" i="1"/>
  <c r="E22" i="1" s="1"/>
  <c r="F22" i="1" s="1"/>
  <c r="C66" i="1"/>
  <c r="D46" i="1"/>
  <c r="F46" i="1" s="1"/>
  <c r="G31" i="1"/>
  <c r="D67" i="1" s="1"/>
  <c r="C67" i="1"/>
  <c r="G16" i="1" l="1"/>
  <c r="D47" i="1"/>
  <c r="F47" i="1" s="1"/>
  <c r="C72" i="1" s="1"/>
  <c r="G22" i="1"/>
  <c r="D65" i="1" s="1"/>
  <c r="C65" i="1"/>
  <c r="F36" i="1"/>
  <c r="G36" i="1" s="1"/>
  <c r="G46" i="1"/>
  <c r="C73" i="1" l="1"/>
  <c r="F38" i="1"/>
  <c r="F50" i="1" s="1"/>
  <c r="G38" i="1"/>
  <c r="G47" i="1"/>
  <c r="D72" i="1" s="1"/>
  <c r="D73" i="1" s="1"/>
  <c r="F48" i="1"/>
  <c r="G48" i="1" s="1"/>
  <c r="F59" i="1" l="1"/>
  <c r="G59" i="1" s="1"/>
  <c r="G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Lindahl</author>
    <author>tc={494DF925-B365-4C79-871E-1F5C969163B7}</author>
    <author>tc={F73E3C5A-BA2E-47C3-BCEE-75C24EE4658A}</author>
    <author>tc={DF97EAA5-C8BF-4AFF-B46C-AEE13A9CFF74}</author>
    <author>tc={74C1A57E-13DA-4586-957E-D3376CEB5959}</author>
  </authors>
  <commentList>
    <comment ref="D15" authorId="0" shapeId="0" xr:uid="{850B76D1-0A53-4815-9126-2F1D73110879}">
      <text>
        <r>
          <rPr>
            <b/>
            <sz val="10"/>
            <color indexed="81"/>
            <rFont val="Tahoma"/>
            <family val="2"/>
          </rPr>
          <t>OBS
Förutsätter tillräcklig areal dvs 1 ha/DE, läs mer på www.sjv.se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E53" authorId="1" shapeId="0" xr:uid="{494DF925-B365-4C79-871E-1F5C969163B7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Gårdsstödet är 143,51 euro per hektar för 2023. </t>
      </text>
    </comment>
    <comment ref="E54" authorId="2" shapeId="0" xr:uid="{F73E3C5A-BA2E-47C3-BCEE-75C24EE4658A}">
      <text>
        <t>[Trådad kommentar]
I din version av Excel kan du läsa den här trådade kommentaren, men eventuella ändringar i den tas bort om filen öppnas i en senare version av Excel. Läs mer: https://go.microsoft.com/fwlink/?linkid=870924
Kommentar:
    Olika belopp beroende på område. Läs mer på https://jordbruksverket.se/stod/jordbruk-tradgard-och-rennaring/jordbruksmark/kompensationsstod</t>
      </text>
    </comment>
    <comment ref="E55" authorId="3" shapeId="0" xr:uid="{DF97EAA5-C8BF-4AFF-B46C-AEE13A9CFF74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1 850 kr/ha för 2023</t>
      </text>
    </comment>
    <comment ref="E56" authorId="4" shapeId="0" xr:uid="{74C1A57E-13DA-4586-957E-D3376CEB5959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3 950 kr/ha för 2023</t>
      </text>
    </comment>
  </commentList>
</comments>
</file>

<file path=xl/sharedStrings.xml><?xml version="1.0" encoding="utf-8"?>
<sst xmlns="http://schemas.openxmlformats.org/spreadsheetml/2006/main" count="105" uniqueCount="71">
  <si>
    <t>PRODUKTIONSGRENSKALKYL - Tung köttrastjur</t>
  </si>
  <si>
    <t>Euro-kurs</t>
  </si>
  <si>
    <t>Dödlighet</t>
  </si>
  <si>
    <t>Insättningsålder</t>
  </si>
  <si>
    <t>mån</t>
  </si>
  <si>
    <t>Slaktålder</t>
  </si>
  <si>
    <t>Uppfödningstid</t>
  </si>
  <si>
    <t>Slaktvikt</t>
  </si>
  <si>
    <t>kg</t>
  </si>
  <si>
    <t>Enhet</t>
  </si>
  <si>
    <t>Kvant.</t>
  </si>
  <si>
    <t>Pris</t>
  </si>
  <si>
    <t>Värde</t>
  </si>
  <si>
    <t xml:space="preserve">Kr/ kg </t>
  </si>
  <si>
    <t>Intäkter:</t>
  </si>
  <si>
    <t xml:space="preserve">Kött </t>
  </si>
  <si>
    <t>Eko tillägg</t>
  </si>
  <si>
    <t>Stöd</t>
  </si>
  <si>
    <t>Nötkreaturstöd</t>
  </si>
  <si>
    <t>Ekologiskt stöd</t>
  </si>
  <si>
    <t>Summa intäkter</t>
  </si>
  <si>
    <t>Särkostnader 1:</t>
  </si>
  <si>
    <t>Inköp djur</t>
  </si>
  <si>
    <t>Inköp kalv</t>
  </si>
  <si>
    <t>Förmedlingsavgift</t>
  </si>
  <si>
    <t>st</t>
  </si>
  <si>
    <t>Kostnad dödlighet (50% av uppf kostn)</t>
  </si>
  <si>
    <t>Foder</t>
  </si>
  <si>
    <t>Grovfoder 1</t>
  </si>
  <si>
    <t>kg ts</t>
  </si>
  <si>
    <t>Grovfoder 2</t>
  </si>
  <si>
    <t>Bete</t>
  </si>
  <si>
    <t>Spannmål</t>
  </si>
  <si>
    <t>Färdigfoder</t>
  </si>
  <si>
    <t>Proteinfodermedel</t>
  </si>
  <si>
    <t xml:space="preserve">kg </t>
  </si>
  <si>
    <t>Mineraler</t>
  </si>
  <si>
    <t>Salt</t>
  </si>
  <si>
    <t>Foderberedning</t>
  </si>
  <si>
    <t>h</t>
  </si>
  <si>
    <t>Strö</t>
  </si>
  <si>
    <t>Diverse</t>
  </si>
  <si>
    <t>Försäkring</t>
  </si>
  <si>
    <t>Veterinär, medicin, vaccination</t>
  </si>
  <si>
    <t>Arbete</t>
  </si>
  <si>
    <t>Summa särkostnader 1</t>
  </si>
  <si>
    <t>Täckningsbidrag 1</t>
  </si>
  <si>
    <t>Särkostnader 2:</t>
  </si>
  <si>
    <t>Certifieringskostnad</t>
  </si>
  <si>
    <t>Byggnader</t>
  </si>
  <si>
    <t>Avskrivning byggnad &amp; byggnadsinventarier</t>
  </si>
  <si>
    <t>år</t>
  </si>
  <si>
    <t>Underhåll byggnader</t>
  </si>
  <si>
    <t>Ränta</t>
  </si>
  <si>
    <t>Ränta byggnader</t>
  </si>
  <si>
    <t>Ränta rörelsekapital</t>
  </si>
  <si>
    <t>Ränta djurkapital</t>
  </si>
  <si>
    <t>Summa särkostnader 2</t>
  </si>
  <si>
    <t>Täckningsbidrag 2</t>
  </si>
  <si>
    <t>Gårdsstöd, kompensationsstöd &amp; miljöersättningar</t>
  </si>
  <si>
    <t>Gårdsstöd</t>
  </si>
  <si>
    <t>hektar</t>
  </si>
  <si>
    <t>Kompensationsstöd</t>
  </si>
  <si>
    <t>Miljöers. bete m allmänna värden</t>
  </si>
  <si>
    <t>Miljöers. bete m särskilda värden</t>
  </si>
  <si>
    <t>Summa stöd</t>
  </si>
  <si>
    <t>Täckningsbidrag 2 inkl.stöd</t>
  </si>
  <si>
    <t>Tung köttrastjur</t>
  </si>
  <si>
    <t>Värde, kr</t>
  </si>
  <si>
    <t>Kr/kg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</si>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</sst>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#,##0\ &quot;kr&quot;;\-#,##0\ &quot;kr&quot;"/>
    <numFmt numFmtId="7" formatCode="#,##0.00\ &quot;kr&quot;;\-#,##0.00\ &quot;kr&quot;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#,##0.0\ &quot;kr&quot;;\-#,##0.0\ &quot;kr&quot;"/>
    <numFmt numFmtId="166" formatCode="0.0"/>
    <numFmt numFmtId="167" formatCode="#,##0_ ;\-#,##0\ "/>
  </numFmts>
  <fonts count="16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0"/>
      <name val="Arial"/>
      <family val="2"/>
    </font>
    <font>
      <sz val="11"/>
      <color rgb="FF4D5156"/>
      <name val="Calibri"/>
      <family val="2"/>
    </font>
    <font>
      <i/>
      <sz val="11"/>
      <name val="Antique Olive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CED"/>
        <bgColor indexed="64"/>
      </patternFill>
    </fill>
    <fill>
      <patternFill patternType="solid">
        <fgColor rgb="FFD5F7AA"/>
        <bgColor indexed="64"/>
      </patternFill>
    </fill>
    <fill>
      <patternFill patternType="solid">
        <fgColor rgb="FF96BC5A"/>
        <bgColor indexed="64"/>
      </patternFill>
    </fill>
    <fill>
      <patternFill patternType="solid">
        <fgColor rgb="FFE8EFF9"/>
        <bgColor indexed="64"/>
      </patternFill>
    </fill>
    <fill>
      <patternFill patternType="solid">
        <fgColor rgb="FF9BD6E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BD6"/>
        <bgColor indexed="64"/>
      </patternFill>
    </fill>
    <fill>
      <patternFill patternType="solid">
        <fgColor rgb="FFFFE666"/>
        <bgColor indexed="64"/>
      </patternFill>
    </fill>
    <fill>
      <patternFill patternType="solid">
        <fgColor rgb="FFF3EDD5"/>
        <bgColor indexed="64"/>
      </patternFill>
    </fill>
    <fill>
      <patternFill patternType="solid">
        <fgColor rgb="FFDF867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left"/>
    </xf>
    <xf numFmtId="7" fontId="6" fillId="0" borderId="1" xfId="2" applyNumberFormat="1" applyFont="1" applyFill="1" applyBorder="1" applyAlignment="1" applyProtection="1">
      <alignment horizontal="righ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0" fontId="6" fillId="3" borderId="1" xfId="2" applyNumberFormat="1" applyFont="1" applyFill="1" applyBorder="1" applyAlignment="1" applyProtection="1">
      <alignment horizontal="center"/>
    </xf>
    <xf numFmtId="165" fontId="6" fillId="0" borderId="1" xfId="2" applyNumberFormat="1" applyFont="1" applyFill="1" applyBorder="1" applyAlignment="1" applyProtection="1">
      <alignment horizontal="center"/>
    </xf>
    <xf numFmtId="0" fontId="5" fillId="0" borderId="1" xfId="0" applyFont="1" applyBorder="1"/>
    <xf numFmtId="0" fontId="1" fillId="0" borderId="0" xfId="0" applyFont="1"/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2" xfId="0" applyFont="1" applyBorder="1"/>
    <xf numFmtId="0" fontId="6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6" fillId="3" borderId="4" xfId="0" applyFont="1" applyFill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164" fontId="6" fillId="4" borderId="0" xfId="2" applyNumberFormat="1" applyFont="1" applyFill="1" applyBorder="1" applyAlignment="1" applyProtection="1">
      <alignment horizontal="right"/>
    </xf>
    <xf numFmtId="0" fontId="6" fillId="0" borderId="0" xfId="0" applyFont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1" fontId="6" fillId="3" borderId="5" xfId="0" applyNumberFormat="1" applyFont="1" applyFill="1" applyBorder="1" applyAlignment="1">
      <alignment horizontal="center"/>
    </xf>
    <xf numFmtId="3" fontId="6" fillId="0" borderId="5" xfId="0" applyNumberFormat="1" applyFont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>
      <alignment horizontal="center"/>
    </xf>
    <xf numFmtId="3" fontId="6" fillId="3" borderId="5" xfId="0" applyNumberFormat="1" applyFont="1" applyFill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5" fillId="5" borderId="2" xfId="2" applyNumberFormat="1" applyFont="1" applyFill="1" applyBorder="1" applyAlignment="1" applyProtection="1">
      <alignment horizontal="right"/>
    </xf>
    <xf numFmtId="44" fontId="5" fillId="5" borderId="2" xfId="2" applyFont="1" applyFill="1" applyBorder="1" applyAlignment="1" applyProtection="1">
      <alignment horizontal="right"/>
    </xf>
    <xf numFmtId="0" fontId="11" fillId="0" borderId="0" xfId="0" applyFont="1"/>
    <xf numFmtId="164" fontId="1" fillId="0" borderId="0" xfId="2" applyNumberFormat="1" applyFont="1" applyBorder="1" applyAlignment="1" applyProtection="1">
      <alignment horizontal="right"/>
    </xf>
    <xf numFmtId="4" fontId="6" fillId="0" borderId="0" xfId="0" applyNumberFormat="1" applyFont="1" applyAlignment="1" applyProtection="1">
      <alignment horizontal="center"/>
      <protection locked="0"/>
    </xf>
    <xf numFmtId="0" fontId="6" fillId="0" borderId="6" xfId="0" applyFont="1" applyBorder="1"/>
    <xf numFmtId="0" fontId="6" fillId="0" borderId="0" xfId="0" applyFont="1" applyProtection="1">
      <protection locked="0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 applyProtection="1">
      <alignment horizontal="center"/>
      <protection locked="0"/>
    </xf>
    <xf numFmtId="3" fontId="6" fillId="0" borderId="7" xfId="0" applyNumberFormat="1" applyFont="1" applyBorder="1" applyAlignment="1" applyProtection="1">
      <alignment horizontal="center"/>
      <protection locked="0"/>
    </xf>
    <xf numFmtId="164" fontId="6" fillId="6" borderId="0" xfId="2" applyNumberFormat="1" applyFont="1" applyFill="1" applyBorder="1" applyAlignment="1" applyProtection="1">
      <alignment horizontal="right"/>
    </xf>
    <xf numFmtId="44" fontId="6" fillId="6" borderId="0" xfId="2" applyFont="1" applyFill="1" applyBorder="1" applyAlignment="1" applyProtection="1">
      <alignment horizontal="right"/>
    </xf>
    <xf numFmtId="9" fontId="6" fillId="0" borderId="7" xfId="3" applyFont="1" applyBorder="1" applyAlignment="1" applyProtection="1">
      <alignment horizontal="center"/>
      <protection locked="0"/>
    </xf>
    <xf numFmtId="3" fontId="6" fillId="3" borderId="7" xfId="0" applyNumberFormat="1" applyFont="1" applyFill="1" applyBorder="1" applyAlignment="1" applyProtection="1">
      <alignment horizontal="center"/>
      <protection locked="0"/>
    </xf>
    <xf numFmtId="4" fontId="6" fillId="0" borderId="5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Protection="1">
      <protection locked="0"/>
    </xf>
    <xf numFmtId="1" fontId="6" fillId="0" borderId="7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166" fontId="6" fillId="3" borderId="7" xfId="0" applyNumberFormat="1" applyFont="1" applyFill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0" fontId="12" fillId="0" borderId="0" xfId="0" applyFont="1"/>
    <xf numFmtId="1" fontId="6" fillId="3" borderId="7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/>
    <xf numFmtId="4" fontId="6" fillId="3" borderId="5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Border="1" applyProtection="1">
      <protection locked="0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 applyProtection="1">
      <alignment horizontal="center"/>
      <protection locked="0"/>
    </xf>
    <xf numFmtId="4" fontId="6" fillId="0" borderId="3" xfId="0" applyNumberFormat="1" applyFont="1" applyBorder="1" applyAlignment="1" applyProtection="1">
      <alignment horizontal="center"/>
      <protection locked="0"/>
    </xf>
    <xf numFmtId="164" fontId="6" fillId="7" borderId="2" xfId="2" applyNumberFormat="1" applyFont="1" applyFill="1" applyBorder="1" applyAlignment="1" applyProtection="1">
      <alignment horizontal="right"/>
    </xf>
    <xf numFmtId="44" fontId="6" fillId="7" borderId="2" xfId="2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44" fontId="6" fillId="0" borderId="0" xfId="0" applyNumberFormat="1" applyFont="1" applyAlignment="1" applyProtection="1">
      <alignment horizontal="center"/>
      <protection locked="0"/>
    </xf>
    <xf numFmtId="0" fontId="5" fillId="0" borderId="9" xfId="0" applyFont="1" applyBorder="1"/>
    <xf numFmtId="0" fontId="6" fillId="0" borderId="2" xfId="0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5" fontId="5" fillId="3" borderId="3" xfId="2" applyNumberFormat="1" applyFont="1" applyFill="1" applyBorder="1" applyAlignment="1" applyProtection="1">
      <alignment horizontal="right"/>
    </xf>
    <xf numFmtId="7" fontId="5" fillId="3" borderId="3" xfId="2" applyNumberFormat="1" applyFont="1" applyFill="1" applyBorder="1" applyAlignment="1" applyProtection="1">
      <alignment horizontal="right"/>
    </xf>
    <xf numFmtId="164" fontId="10" fillId="0" borderId="0" xfId="2" applyNumberFormat="1" applyFont="1" applyFill="1" applyBorder="1" applyAlignment="1" applyProtection="1">
      <alignment horizontal="right"/>
    </xf>
    <xf numFmtId="0" fontId="4" fillId="0" borderId="7" xfId="0" applyFont="1" applyBorder="1" applyAlignment="1">
      <alignment horizontal="center"/>
    </xf>
    <xf numFmtId="0" fontId="4" fillId="8" borderId="7" xfId="0" applyFont="1" applyFill="1" applyBorder="1" applyAlignment="1" applyProtection="1">
      <alignment horizontal="center"/>
      <protection locked="0"/>
    </xf>
    <xf numFmtId="164" fontId="4" fillId="0" borderId="0" xfId="2" applyNumberFormat="1" applyFont="1" applyBorder="1" applyAlignment="1" applyProtection="1">
      <alignment horizontal="right"/>
    </xf>
    <xf numFmtId="4" fontId="6" fillId="0" borderId="7" xfId="0" applyNumberFormat="1" applyFont="1" applyBorder="1" applyAlignment="1" applyProtection="1">
      <alignment horizontal="center"/>
      <protection locked="0"/>
    </xf>
    <xf numFmtId="164" fontId="6" fillId="9" borderId="0" xfId="2" applyNumberFormat="1" applyFont="1" applyFill="1" applyBorder="1" applyAlignment="1" applyProtection="1">
      <alignment horizontal="right"/>
    </xf>
    <xf numFmtId="44" fontId="6" fillId="9" borderId="0" xfId="2" applyFont="1" applyFill="1" applyBorder="1" applyAlignment="1" applyProtection="1">
      <alignment horizontal="right"/>
    </xf>
    <xf numFmtId="9" fontId="6" fillId="0" borderId="7" xfId="0" applyNumberFormat="1" applyFont="1" applyBorder="1" applyAlignment="1" applyProtection="1">
      <alignment horizontal="center"/>
      <protection locked="0"/>
    </xf>
    <xf numFmtId="164" fontId="6" fillId="3" borderId="7" xfId="0" applyNumberFormat="1" applyFont="1" applyFill="1" applyBorder="1" applyAlignment="1">
      <alignment horizontal="center"/>
    </xf>
    <xf numFmtId="9" fontId="6" fillId="0" borderId="7" xfId="3" applyFont="1" applyFill="1" applyBorder="1" applyAlignment="1" applyProtection="1">
      <alignment horizontal="center"/>
      <protection locked="0"/>
    </xf>
    <xf numFmtId="166" fontId="6" fillId="3" borderId="10" xfId="0" applyNumberFormat="1" applyFont="1" applyFill="1" applyBorder="1" applyAlignment="1">
      <alignment horizontal="center"/>
    </xf>
    <xf numFmtId="3" fontId="6" fillId="0" borderId="3" xfId="0" applyNumberFormat="1" applyFont="1" applyBorder="1" applyAlignment="1" applyProtection="1">
      <alignment horizontal="center"/>
      <protection locked="0"/>
    </xf>
    <xf numFmtId="164" fontId="6" fillId="10" borderId="2" xfId="2" applyNumberFormat="1" applyFont="1" applyFill="1" applyBorder="1" applyAlignment="1" applyProtection="1">
      <alignment horizontal="right"/>
    </xf>
    <xf numFmtId="44" fontId="6" fillId="10" borderId="2" xfId="2" applyFont="1" applyFill="1" applyBorder="1" applyAlignment="1" applyProtection="1">
      <alignment horizontal="right"/>
    </xf>
    <xf numFmtId="0" fontId="5" fillId="0" borderId="11" xfId="0" applyFont="1" applyBorder="1"/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167" fontId="6" fillId="3" borderId="12" xfId="1" applyNumberFormat="1" applyFont="1" applyFill="1" applyBorder="1" applyAlignment="1">
      <alignment horizontal="center"/>
    </xf>
    <xf numFmtId="164" fontId="6" fillId="11" borderId="0" xfId="2" applyNumberFormat="1" applyFont="1" applyFill="1" applyBorder="1" applyAlignment="1" applyProtection="1">
      <alignment horizontal="right"/>
    </xf>
    <xf numFmtId="167" fontId="6" fillId="0" borderId="7" xfId="1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wrapText="1"/>
    </xf>
    <xf numFmtId="167" fontId="6" fillId="0" borderId="7" xfId="1" applyNumberFormat="1" applyFont="1" applyBorder="1" applyAlignment="1">
      <alignment horizontal="center"/>
    </xf>
    <xf numFmtId="164" fontId="5" fillId="12" borderId="2" xfId="2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right"/>
    </xf>
    <xf numFmtId="164" fontId="5" fillId="3" borderId="3" xfId="2" applyNumberFormat="1" applyFont="1" applyFill="1" applyBorder="1" applyAlignment="1" applyProtection="1">
      <alignment horizontal="right"/>
    </xf>
    <xf numFmtId="0" fontId="12" fillId="0" borderId="8" xfId="0" applyFont="1" applyBorder="1"/>
    <xf numFmtId="0" fontId="5" fillId="0" borderId="8" xfId="0" applyFont="1" applyBorder="1" applyAlignment="1">
      <alignment horizontal="right"/>
    </xf>
    <xf numFmtId="0" fontId="12" fillId="0" borderId="8" xfId="0" applyFont="1" applyBorder="1" applyAlignment="1">
      <alignment horizontal="right"/>
    </xf>
    <xf numFmtId="164" fontId="13" fillId="0" borderId="0" xfId="0" applyNumberFormat="1" applyFont="1" applyAlignment="1">
      <alignment horizontal="center"/>
    </xf>
    <xf numFmtId="164" fontId="13" fillId="0" borderId="8" xfId="0" applyNumberFormat="1" applyFont="1" applyBorder="1" applyAlignment="1">
      <alignment horizontal="center"/>
    </xf>
    <xf numFmtId="0" fontId="12" fillId="0" borderId="0" xfId="0" applyFont="1" applyAlignment="1">
      <alignment horizontal="right"/>
    </xf>
    <xf numFmtId="164" fontId="12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9" fillId="2" borderId="0" xfId="0" applyFont="1" applyFill="1" applyAlignment="1">
      <alignment horizontal="center" wrapText="1"/>
    </xf>
  </cellXfs>
  <cellStyles count="4">
    <cellStyle name="Normal" xfId="0" builtinId="0"/>
    <cellStyle name="Procent" xfId="3" builtinId="5"/>
    <cellStyle name="Tusental" xfId="1" builtinId="3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>
                <a:solidFill>
                  <a:sysClr val="windowText" lastClr="000000"/>
                </a:solidFill>
              </a:rPr>
              <a:t>Tung</a:t>
            </a:r>
            <a:r>
              <a:rPr lang="sv-SE" baseline="0">
                <a:solidFill>
                  <a:sysClr val="windowText" lastClr="000000"/>
                </a:solidFill>
              </a:rPr>
              <a:t> köttrastjur</a:t>
            </a:r>
            <a:r>
              <a:rPr lang="sv-SE">
                <a:solidFill>
                  <a:sysClr val="windowText" lastClr="000000"/>
                </a:solidFill>
              </a:rPr>
              <a:t> - andel</a:t>
            </a:r>
            <a:r>
              <a:rPr lang="sv-SE" baseline="0">
                <a:solidFill>
                  <a:sysClr val="windowText" lastClr="000000"/>
                </a:solidFill>
              </a:rPr>
              <a:t> av kostnad</a:t>
            </a:r>
            <a:endParaRPr lang="sv-SE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62A229"/>
            </a:solidFill>
          </c:spPr>
          <c:dPt>
            <c:idx val="0"/>
            <c:bubble3D val="0"/>
            <c:spPr>
              <a:solidFill>
                <a:srgbClr val="628E3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5D-4D2A-89A6-6C8605FDE58C}"/>
              </c:ext>
            </c:extLst>
          </c:dPt>
          <c:dPt>
            <c:idx val="1"/>
            <c:bubble3D val="0"/>
            <c:spPr>
              <a:solidFill>
                <a:srgbClr val="96BC5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5D-4D2A-89A6-6C8605FDE58C}"/>
              </c:ext>
            </c:extLst>
          </c:dPt>
          <c:dPt>
            <c:idx val="2"/>
            <c:bubble3D val="0"/>
            <c:spPr>
              <a:solidFill>
                <a:srgbClr val="D5F7A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5D-4D2A-89A6-6C8605FDE58C}"/>
              </c:ext>
            </c:extLst>
          </c:dPt>
          <c:dPt>
            <c:idx val="3"/>
            <c:bubble3D val="0"/>
            <c:spPr>
              <a:solidFill>
                <a:srgbClr val="DDDD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5D-4D2A-89A6-6C8605FDE58C}"/>
              </c:ext>
            </c:extLst>
          </c:dPt>
          <c:dPt>
            <c:idx val="4"/>
            <c:bubble3D val="0"/>
            <c:spPr>
              <a:solidFill>
                <a:srgbClr val="F3EDD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95D-4D2A-89A6-6C8605FDE58C}"/>
              </c:ext>
            </c:extLst>
          </c:dPt>
          <c:dPt>
            <c:idx val="5"/>
            <c:bubble3D val="0"/>
            <c:spPr>
              <a:solidFill>
                <a:srgbClr val="5BC2E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95D-4D2A-89A6-6C8605FDE58C}"/>
              </c:ext>
            </c:extLst>
          </c:dPt>
          <c:dPt>
            <c:idx val="6"/>
            <c:bubble3D val="0"/>
            <c:spPr>
              <a:solidFill>
                <a:srgbClr val="CF2C3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95D-4D2A-89A6-6C8605FDE58C}"/>
              </c:ext>
            </c:extLst>
          </c:dPt>
          <c:dPt>
            <c:idx val="7"/>
            <c:bubble3D val="0"/>
            <c:spPr>
              <a:solidFill>
                <a:srgbClr val="FFCC1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95D-4D2A-89A6-6C8605FDE58C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'Tung köttrastjur'!$A$65:$A$72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'Tung köttrastjur'!$C$65:$C$72</c:f>
              <c:numCache>
                <c:formatCode>_-* #\ ##0\ "kr"_-;\-* #\ ##0\ "kr"_-;_-* "-"??\ "kr"_-;_-@_-</c:formatCode>
                <c:ptCount val="8"/>
                <c:pt idx="0">
                  <c:v>14097.3042</c:v>
                </c:pt>
                <c:pt idx="1">
                  <c:v>7965.3040000000001</c:v>
                </c:pt>
                <c:pt idx="2">
                  <c:v>948.48</c:v>
                </c:pt>
                <c:pt idx="3">
                  <c:v>1276.8</c:v>
                </c:pt>
                <c:pt idx="4">
                  <c:v>268</c:v>
                </c:pt>
                <c:pt idx="5">
                  <c:v>1215.9999999999998</c:v>
                </c:pt>
                <c:pt idx="6">
                  <c:v>1260</c:v>
                </c:pt>
                <c:pt idx="7">
                  <c:v>960.87301600000001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95D-4D2A-89A6-6C8605FDE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Tung köttrastjur - kostnad per 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28E3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DF-486C-BDF1-7E0365D62A9B}"/>
              </c:ext>
            </c:extLst>
          </c:dPt>
          <c:dPt>
            <c:idx val="1"/>
            <c:invertIfNegative val="0"/>
            <c:bubble3D val="0"/>
            <c:spPr>
              <a:solidFill>
                <a:srgbClr val="96BC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DF-486C-BDF1-7E0365D62A9B}"/>
              </c:ext>
            </c:extLst>
          </c:dPt>
          <c:dPt>
            <c:idx val="2"/>
            <c:invertIfNegative val="0"/>
            <c:bubble3D val="0"/>
            <c:spPr>
              <a:solidFill>
                <a:srgbClr val="D5F7A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DF-486C-BDF1-7E0365D62A9B}"/>
              </c:ext>
            </c:extLst>
          </c:dPt>
          <c:dPt>
            <c:idx val="3"/>
            <c:invertIfNegative val="0"/>
            <c:bubble3D val="0"/>
            <c:spPr>
              <a:solidFill>
                <a:srgbClr val="DDDD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BDF-486C-BDF1-7E0365D62A9B}"/>
              </c:ext>
            </c:extLst>
          </c:dPt>
          <c:dPt>
            <c:idx val="4"/>
            <c:invertIfNegative val="0"/>
            <c:bubble3D val="0"/>
            <c:spPr>
              <a:solidFill>
                <a:srgbClr val="F3ED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BDF-486C-BDF1-7E0365D62A9B}"/>
              </c:ext>
            </c:extLst>
          </c:dPt>
          <c:dPt>
            <c:idx val="5"/>
            <c:invertIfNegative val="0"/>
            <c:bubble3D val="0"/>
            <c:spPr>
              <a:solidFill>
                <a:srgbClr val="5BC2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BDF-486C-BDF1-7E0365D62A9B}"/>
              </c:ext>
            </c:extLst>
          </c:dPt>
          <c:dPt>
            <c:idx val="6"/>
            <c:invertIfNegative val="0"/>
            <c:bubble3D val="0"/>
            <c:spPr>
              <a:solidFill>
                <a:srgbClr val="CF2C3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BDF-486C-BDF1-7E0365D62A9B}"/>
              </c:ext>
            </c:extLst>
          </c:dPt>
          <c:dPt>
            <c:idx val="7"/>
            <c:invertIfNegative val="0"/>
            <c:bubble3D val="0"/>
            <c:spPr>
              <a:solidFill>
                <a:srgbClr val="FFCC1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BDF-486C-BDF1-7E0365D62A9B}"/>
              </c:ext>
            </c:extLst>
          </c:dPt>
          <c:dLbls>
            <c:numFmt formatCode="_-* #,##0.0\ &quot;kr&quot;_-;\-* #,##0.0\ &quot;kr&quot;_-;_-* &quot;-&quot;?\ &quot;kr&quot;_-;_-@_-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'Tung köttrastjur'!$A$65:$A$72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'Tung köttrastjur'!$D$65:$D$72</c:f>
              <c:numCache>
                <c:formatCode>_-* #\ ##0\ "kr"_-;\-* #\ ##0\ "kr"_-;_-* "-"??\ "kr"_-;_-@_-</c:formatCode>
                <c:ptCount val="8"/>
                <c:pt idx="0">
                  <c:v>37.098168947368421</c:v>
                </c:pt>
                <c:pt idx="1">
                  <c:v>20.961326315789474</c:v>
                </c:pt>
                <c:pt idx="2">
                  <c:v>2.496</c:v>
                </c:pt>
                <c:pt idx="3">
                  <c:v>3.36</c:v>
                </c:pt>
                <c:pt idx="4">
                  <c:v>0.70526315789473681</c:v>
                </c:pt>
                <c:pt idx="5">
                  <c:v>3.1999999999999993</c:v>
                </c:pt>
                <c:pt idx="6">
                  <c:v>3.3157894736842106</c:v>
                </c:pt>
                <c:pt idx="7">
                  <c:v>2.5286131999999997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BDF-486C-BDF1-7E0365D62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7680320"/>
        <c:axId val="637676480"/>
      </c:barChart>
      <c:catAx>
        <c:axId val="63768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676480"/>
        <c:crosses val="autoZero"/>
        <c:auto val="1"/>
        <c:lblAlgn val="ctr"/>
        <c:lblOffset val="100"/>
        <c:noMultiLvlLbl val="0"/>
      </c:catAx>
      <c:valAx>
        <c:axId val="63767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&quot;kr&quot;_-;\-* #\ ##0\ &quot;kr&quot;_-;_-* &quot;-&quot;??\ &quot;kr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68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>
      <c:oddFooter>&amp;C&amp;"Myriad Pro,Normal"Gård &amp; Djurhälsan – Växel: 0771-21 65 00 – www.gårdochdjurhälsan.se</c:oddFooter>
    </c:headerFooter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76</xdr:row>
      <xdr:rowOff>0</xdr:rowOff>
    </xdr:from>
    <xdr:to>
      <xdr:col>6</xdr:col>
      <xdr:colOff>373380</xdr:colOff>
      <xdr:row>98</xdr:row>
      <xdr:rowOff>45720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F9327AB-C4A0-4889-9E27-2CF110FC1C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100</xdr:row>
      <xdr:rowOff>0</xdr:rowOff>
    </xdr:from>
    <xdr:to>
      <xdr:col>6</xdr:col>
      <xdr:colOff>701040</xdr:colOff>
      <xdr:row>117</xdr:row>
      <xdr:rowOff>45720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323D3D2-9620-452C-8B4C-778FE7D00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fie Johansson" id="{45C53B37-7292-47E5-8C6D-6D88F38ED064}" userId="S::sofie.johansson@gardochdjurhalsan.se::93179014-3d90-46f6-9384-24368c111c58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3" dT="2023-12-11T09:05:52.33" personId="{45C53B37-7292-47E5-8C6D-6D88F38ED064}" id="{494DF925-B365-4C79-871E-1F5C969163B7}">
    <text xml:space="preserve">Gårdsstödet är 143,51 euro per hektar för 2023. </text>
  </threadedComment>
  <threadedComment ref="E54" dT="2023-12-11T09:27:29.33" personId="{45C53B37-7292-47E5-8C6D-6D88F38ED064}" id="{F73E3C5A-BA2E-47C3-BCEE-75C24EE4658A}">
    <text>Olika belopp beroende på område. Läs mer på https://jordbruksverket.se/stod/jordbruk-tradgard-och-rennaring/jordbruksmark/kompensationsstod</text>
    <extLst>
      <x:ext xmlns:xltc2="http://schemas.microsoft.com/office/spreadsheetml/2020/threadedcomments2" uri="{F7C98A9C-CBB3-438F-8F68-D28B6AF4A901}">
        <xltc2:checksum>2957606451</xltc2:checksum>
        <xltc2:hyperlink startIndex="44" length="95" url="https://jordbruksverket.se/stod/jordbruk-tradgard-och-rennaring/jordbruksmark/kompensationsstod"/>
      </x:ext>
    </extLst>
  </threadedComment>
  <threadedComment ref="E55" dT="2023-12-11T09:27:49.33" personId="{45C53B37-7292-47E5-8C6D-6D88F38ED064}" id="{DF97EAA5-C8BF-4AFF-B46C-AEE13A9CFF74}">
    <text>Ersättningen är 1 850 kr/ha för 2023</text>
  </threadedComment>
  <threadedComment ref="E56" dT="2023-12-11T09:28:12.94" personId="{45C53B37-7292-47E5-8C6D-6D88F38ED064}" id="{74C1A57E-13DA-4586-957E-D3376CEB5959}">
    <text>Ersättningen är 3 950 kr/ha för 2023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4EA74-4AA9-470B-9B3A-C9BAB5FA919F}">
  <sheetPr>
    <tabColor rgb="FFFFCC10"/>
  </sheetPr>
  <dimension ref="A3:G77"/>
  <sheetViews>
    <sheetView showGridLines="0" tabSelected="1" zoomScaleNormal="100" zoomScaleSheetLayoutView="100" workbookViewId="0">
      <selection activeCell="E24" sqref="E24"/>
    </sheetView>
  </sheetViews>
  <sheetFormatPr defaultColWidth="9.140625" defaultRowHeight="14.25"/>
  <cols>
    <col min="1" max="1" width="12.7109375" style="4" customWidth="1"/>
    <col min="2" max="2" width="32.140625" style="4" customWidth="1"/>
    <col min="3" max="3" width="9.85546875" style="69" bestFit="1" customWidth="1"/>
    <col min="4" max="4" width="10.7109375" style="69" customWidth="1"/>
    <col min="5" max="5" width="8.140625" style="69" customWidth="1"/>
    <col min="6" max="6" width="12.42578125" style="100" customWidth="1"/>
    <col min="7" max="7" width="11" style="4" customWidth="1"/>
    <col min="8" max="8" width="9.140625" style="4"/>
    <col min="9" max="9" width="8.42578125" style="4" customWidth="1"/>
    <col min="10" max="16384" width="9.140625" style="4"/>
  </cols>
  <sheetData>
    <row r="3" spans="1:7" s="2" customFormat="1" ht="15.75">
      <c r="A3" s="110" t="s">
        <v>0</v>
      </c>
      <c r="B3" s="111"/>
      <c r="C3" s="111"/>
      <c r="D3" s="111"/>
      <c r="E3" s="111"/>
      <c r="F3" s="111"/>
    </row>
    <row r="4" spans="1:7" s="2" customFormat="1" ht="15.75">
      <c r="A4" s="1"/>
      <c r="C4" s="3"/>
    </row>
    <row r="5" spans="1:7" ht="15">
      <c r="B5" s="5" t="s">
        <v>1</v>
      </c>
      <c r="C5" s="6">
        <v>11.3</v>
      </c>
      <c r="D5" s="7"/>
      <c r="E5" s="8" t="s">
        <v>2</v>
      </c>
      <c r="F5" s="9">
        <f>((F21+F23+F24+F25+F26+F27+F28+F29+F32+F33+F34+F35+F43+F44+F45)/2)+F20</f>
        <v>19730.419999999998</v>
      </c>
    </row>
    <row r="6" spans="1:7" ht="15">
      <c r="B6" s="5" t="s">
        <v>3</v>
      </c>
      <c r="C6" s="10">
        <v>8</v>
      </c>
      <c r="D6" s="11" t="s">
        <v>4</v>
      </c>
      <c r="E6" s="8"/>
      <c r="F6" s="9"/>
    </row>
    <row r="7" spans="1:7" ht="15">
      <c r="B7" s="5" t="s">
        <v>5</v>
      </c>
      <c r="C7" s="12">
        <v>16</v>
      </c>
      <c r="D7" s="11" t="s">
        <v>4</v>
      </c>
      <c r="E7" s="112"/>
      <c r="F7" s="112"/>
    </row>
    <row r="8" spans="1:7" ht="15">
      <c r="B8" s="5" t="s">
        <v>6</v>
      </c>
      <c r="C8" s="13">
        <f>C7-C6</f>
        <v>8</v>
      </c>
      <c r="D8" s="14" t="s">
        <v>4</v>
      </c>
      <c r="E8" s="112"/>
      <c r="F8" s="112"/>
    </row>
    <row r="9" spans="1:7" ht="15">
      <c r="B9" s="15" t="s">
        <v>7</v>
      </c>
      <c r="C9" s="11">
        <v>380</v>
      </c>
      <c r="D9" s="11" t="s">
        <v>8</v>
      </c>
      <c r="E9" s="4"/>
      <c r="F9" s="4"/>
    </row>
    <row r="10" spans="1:7" s="16" customFormat="1" ht="12.75">
      <c r="B10" s="17"/>
      <c r="C10" s="18"/>
      <c r="E10" s="18"/>
      <c r="F10" s="19"/>
    </row>
    <row r="11" spans="1:7" ht="15.75" thickBot="1">
      <c r="A11" s="20"/>
      <c r="B11" s="21"/>
      <c r="C11" s="22" t="s">
        <v>9</v>
      </c>
      <c r="D11" s="22" t="s">
        <v>10</v>
      </c>
      <c r="E11" s="22" t="s">
        <v>11</v>
      </c>
      <c r="F11" s="23" t="s">
        <v>12</v>
      </c>
      <c r="G11" s="23" t="s">
        <v>13</v>
      </c>
    </row>
    <row r="12" spans="1:7" ht="15">
      <c r="A12" s="24" t="s">
        <v>14</v>
      </c>
      <c r="B12" s="25" t="s">
        <v>15</v>
      </c>
      <c r="C12" s="26" t="s">
        <v>8</v>
      </c>
      <c r="D12" s="27">
        <f>C9</f>
        <v>380</v>
      </c>
      <c r="E12" s="28">
        <v>67</v>
      </c>
      <c r="F12" s="29">
        <f>PRODUCT(D12*E12)</f>
        <v>25460</v>
      </c>
      <c r="G12" s="29">
        <f>F12/$C$9</f>
        <v>67</v>
      </c>
    </row>
    <row r="13" spans="1:7" ht="15">
      <c r="A13" s="30"/>
      <c r="B13" s="31" t="s">
        <v>16</v>
      </c>
      <c r="C13" s="32"/>
      <c r="D13" s="33">
        <f>D12</f>
        <v>380</v>
      </c>
      <c r="E13" s="34"/>
      <c r="F13" s="29">
        <f>PRODUCT(D13*E13)</f>
        <v>0</v>
      </c>
      <c r="G13" s="29">
        <f t="shared" ref="G13:G56" si="0">F13/$C$9</f>
        <v>0</v>
      </c>
    </row>
    <row r="14" spans="1:7" ht="15">
      <c r="A14" s="24" t="s">
        <v>17</v>
      </c>
      <c r="B14" s="31" t="s">
        <v>18</v>
      </c>
      <c r="C14" s="32"/>
      <c r="D14" s="35">
        <f>(C7-12)/12</f>
        <v>0.33333333333333331</v>
      </c>
      <c r="E14" s="36">
        <f>92.52*C5</f>
        <v>1045.4760000000001</v>
      </c>
      <c r="F14" s="29">
        <f>D14*E14</f>
        <v>348.49200000000002</v>
      </c>
      <c r="G14" s="29">
        <f t="shared" si="0"/>
        <v>0.91708421052631584</v>
      </c>
    </row>
    <row r="15" spans="1:7" ht="15">
      <c r="B15" s="31" t="s">
        <v>19</v>
      </c>
      <c r="C15" s="32"/>
      <c r="D15" s="35">
        <f>1/1.65*C8/12</f>
        <v>0.40404040404040403</v>
      </c>
      <c r="E15" s="37"/>
      <c r="F15" s="29">
        <f>D15*E15</f>
        <v>0</v>
      </c>
      <c r="G15" s="29">
        <f>F15/$C$9</f>
        <v>0</v>
      </c>
    </row>
    <row r="16" spans="1:7" s="41" customFormat="1" ht="15.75" thickBot="1">
      <c r="A16" s="20" t="s">
        <v>20</v>
      </c>
      <c r="B16" s="21"/>
      <c r="C16" s="38"/>
      <c r="D16" s="38"/>
      <c r="E16" s="38"/>
      <c r="F16" s="39">
        <f>SUM(F12:F14)</f>
        <v>25808.491999999998</v>
      </c>
      <c r="G16" s="40">
        <f t="shared" si="0"/>
        <v>67.917084210526312</v>
      </c>
    </row>
    <row r="17" spans="1:7" s="16" customFormat="1" ht="15">
      <c r="C17" s="18"/>
      <c r="D17" s="18"/>
      <c r="E17" s="18"/>
      <c r="F17" s="42"/>
      <c r="G17" s="43"/>
    </row>
    <row r="18" spans="1:7" s="16" customFormat="1" ht="15">
      <c r="B18" s="18"/>
      <c r="C18" s="18"/>
      <c r="D18" s="18"/>
      <c r="E18" s="18"/>
      <c r="F18" s="42"/>
      <c r="G18" s="43"/>
    </row>
    <row r="19" spans="1:7" ht="15.75" thickBot="1">
      <c r="A19" s="20" t="s">
        <v>21</v>
      </c>
      <c r="B19" s="44"/>
      <c r="C19" s="22" t="s">
        <v>9</v>
      </c>
      <c r="D19" s="22" t="s">
        <v>10</v>
      </c>
      <c r="E19" s="22" t="s">
        <v>11</v>
      </c>
      <c r="F19" s="23" t="s">
        <v>12</v>
      </c>
      <c r="G19" s="23" t="s">
        <v>13</v>
      </c>
    </row>
    <row r="20" spans="1:7" ht="15">
      <c r="A20" s="24" t="s">
        <v>22</v>
      </c>
      <c r="B20" s="45" t="s">
        <v>23</v>
      </c>
      <c r="C20" s="46" t="s">
        <v>8</v>
      </c>
      <c r="D20" s="47">
        <v>300</v>
      </c>
      <c r="E20" s="48">
        <v>45</v>
      </c>
      <c r="F20" s="49">
        <f>PRODUCT(D20*E20)</f>
        <v>13500</v>
      </c>
      <c r="G20" s="50">
        <f t="shared" si="0"/>
        <v>35.526315789473685</v>
      </c>
    </row>
    <row r="21" spans="1:7" ht="15">
      <c r="A21" s="24"/>
      <c r="B21" s="45" t="s">
        <v>24</v>
      </c>
      <c r="C21" s="46" t="s">
        <v>25</v>
      </c>
      <c r="D21" s="47">
        <v>1</v>
      </c>
      <c r="E21" s="48">
        <v>400</v>
      </c>
      <c r="F21" s="49">
        <f>(D21*E21)</f>
        <v>400</v>
      </c>
      <c r="G21" s="50">
        <f t="shared" si="0"/>
        <v>1.0526315789473684</v>
      </c>
    </row>
    <row r="22" spans="1:7" ht="15">
      <c r="A22" s="24"/>
      <c r="B22" s="45" t="s">
        <v>26</v>
      </c>
      <c r="C22" s="46"/>
      <c r="D22" s="51">
        <v>0.01</v>
      </c>
      <c r="E22" s="52">
        <f>F5</f>
        <v>19730.419999999998</v>
      </c>
      <c r="F22" s="49">
        <f>D22*E22</f>
        <v>197.30419999999998</v>
      </c>
      <c r="G22" s="50">
        <f t="shared" si="0"/>
        <v>0.51922157894736842</v>
      </c>
    </row>
    <row r="23" spans="1:7" ht="15">
      <c r="A23" s="24" t="s">
        <v>27</v>
      </c>
      <c r="B23" s="45" t="s">
        <v>28</v>
      </c>
      <c r="C23" s="46" t="s">
        <v>29</v>
      </c>
      <c r="D23" s="47">
        <v>1500</v>
      </c>
      <c r="E23" s="53">
        <v>1.8</v>
      </c>
      <c r="F23" s="49">
        <f t="shared" ref="F23:F34" si="1">PRODUCT(D23*E23)</f>
        <v>2700</v>
      </c>
      <c r="G23" s="50">
        <f t="shared" si="0"/>
        <v>7.1052631578947372</v>
      </c>
    </row>
    <row r="24" spans="1:7" ht="15">
      <c r="A24" s="24"/>
      <c r="B24" s="54" t="s">
        <v>30</v>
      </c>
      <c r="C24" s="46" t="s">
        <v>29</v>
      </c>
      <c r="D24" s="55"/>
      <c r="E24" s="53"/>
      <c r="F24" s="49">
        <f>PRODUCT(D24*E24)</f>
        <v>0</v>
      </c>
      <c r="G24" s="50">
        <f t="shared" si="0"/>
        <v>0</v>
      </c>
    </row>
    <row r="25" spans="1:7" ht="15">
      <c r="A25" s="24"/>
      <c r="B25" s="54" t="s">
        <v>31</v>
      </c>
      <c r="C25" s="46" t="s">
        <v>29</v>
      </c>
      <c r="D25" s="55"/>
      <c r="E25" s="53"/>
      <c r="F25" s="49">
        <f>PRODUCT(D25*E25)</f>
        <v>0</v>
      </c>
      <c r="G25" s="50">
        <f t="shared" si="0"/>
        <v>0</v>
      </c>
    </row>
    <row r="26" spans="1:7" ht="15">
      <c r="A26" s="24"/>
      <c r="B26" s="54" t="s">
        <v>32</v>
      </c>
      <c r="C26" s="46" t="s">
        <v>8</v>
      </c>
      <c r="D26" s="55"/>
      <c r="E26" s="53"/>
      <c r="F26" s="49">
        <f>PRODUCT(D26*E26)</f>
        <v>0</v>
      </c>
      <c r="G26" s="50">
        <f t="shared" si="0"/>
        <v>0</v>
      </c>
    </row>
    <row r="27" spans="1:7" ht="15">
      <c r="A27" s="24"/>
      <c r="B27" s="54" t="s">
        <v>33</v>
      </c>
      <c r="C27" s="46" t="s">
        <v>8</v>
      </c>
      <c r="D27" s="56">
        <v>1600</v>
      </c>
      <c r="E27" s="53">
        <v>3.14</v>
      </c>
      <c r="F27" s="49">
        <f>PRODUCT(D27*E27)</f>
        <v>5024</v>
      </c>
      <c r="G27" s="50">
        <f t="shared" si="0"/>
        <v>13.221052631578948</v>
      </c>
    </row>
    <row r="28" spans="1:7" ht="15">
      <c r="A28" s="24"/>
      <c r="B28" s="54" t="s">
        <v>34</v>
      </c>
      <c r="C28" s="46" t="s">
        <v>35</v>
      </c>
      <c r="D28" s="47"/>
      <c r="E28" s="53"/>
      <c r="F28" s="49">
        <f t="shared" si="1"/>
        <v>0</v>
      </c>
      <c r="G28" s="50">
        <f t="shared" si="0"/>
        <v>0</v>
      </c>
    </row>
    <row r="29" spans="1:7" ht="15">
      <c r="A29" s="30"/>
      <c r="B29" s="31" t="s">
        <v>36</v>
      </c>
      <c r="C29" s="46" t="s">
        <v>35</v>
      </c>
      <c r="D29" s="57">
        <f>C8*30.3*0.1</f>
        <v>24.240000000000002</v>
      </c>
      <c r="E29" s="58">
        <v>8.5</v>
      </c>
      <c r="F29" s="49">
        <f t="shared" si="1"/>
        <v>206.04000000000002</v>
      </c>
      <c r="G29" s="50">
        <f t="shared" si="0"/>
        <v>0.54221052631578948</v>
      </c>
    </row>
    <row r="30" spans="1:7" ht="15">
      <c r="A30" s="30"/>
      <c r="B30" s="31" t="s">
        <v>37</v>
      </c>
      <c r="C30" s="46" t="s">
        <v>8</v>
      </c>
      <c r="D30" s="57">
        <f>0.05*(C8*30.4)</f>
        <v>12.16</v>
      </c>
      <c r="E30" s="58">
        <v>2.9</v>
      </c>
      <c r="F30" s="49">
        <f t="shared" si="1"/>
        <v>35.263999999999996</v>
      </c>
      <c r="G30" s="50">
        <f t="shared" si="0"/>
        <v>9.2799999999999994E-2</v>
      </c>
    </row>
    <row r="31" spans="1:7" ht="15">
      <c r="A31" s="24" t="s">
        <v>38</v>
      </c>
      <c r="B31" s="31"/>
      <c r="C31" s="46" t="s">
        <v>39</v>
      </c>
      <c r="D31" s="57">
        <f>0.003*(C8*30.4)</f>
        <v>0.72960000000000003</v>
      </c>
      <c r="E31" s="37">
        <v>1300</v>
      </c>
      <c r="F31" s="49">
        <f t="shared" si="1"/>
        <v>948.48</v>
      </c>
      <c r="G31" s="50">
        <f t="shared" si="0"/>
        <v>2.496</v>
      </c>
    </row>
    <row r="32" spans="1:7" ht="15">
      <c r="A32" s="59" t="s">
        <v>40</v>
      </c>
      <c r="B32" s="54" t="s">
        <v>40</v>
      </c>
      <c r="C32" s="46" t="s">
        <v>8</v>
      </c>
      <c r="D32" s="60">
        <f>C8*30.4*3.5</f>
        <v>851.19999999999993</v>
      </c>
      <c r="E32" s="53">
        <v>1.5</v>
      </c>
      <c r="F32" s="49">
        <f t="shared" si="1"/>
        <v>1276.8</v>
      </c>
      <c r="G32" s="50">
        <f t="shared" si="0"/>
        <v>3.36</v>
      </c>
    </row>
    <row r="33" spans="1:7" ht="15">
      <c r="A33" s="24" t="s">
        <v>41</v>
      </c>
      <c r="B33" s="31" t="s">
        <v>42</v>
      </c>
      <c r="C33" s="46" t="s">
        <v>25</v>
      </c>
      <c r="D33" s="46">
        <v>1</v>
      </c>
      <c r="E33" s="37">
        <v>68</v>
      </c>
      <c r="F33" s="49">
        <f t="shared" si="1"/>
        <v>68</v>
      </c>
      <c r="G33" s="50">
        <f t="shared" si="0"/>
        <v>0.17894736842105263</v>
      </c>
    </row>
    <row r="34" spans="1:7" ht="15">
      <c r="B34" s="45" t="s">
        <v>43</v>
      </c>
      <c r="C34" s="46" t="s">
        <v>25</v>
      </c>
      <c r="D34" s="47">
        <v>1</v>
      </c>
      <c r="E34" s="34">
        <v>200</v>
      </c>
      <c r="F34" s="49">
        <f t="shared" si="1"/>
        <v>200</v>
      </c>
      <c r="G34" s="50">
        <f t="shared" si="0"/>
        <v>0.52631578947368418</v>
      </c>
    </row>
    <row r="35" spans="1:7" ht="15">
      <c r="A35" s="24" t="s">
        <v>44</v>
      </c>
      <c r="B35" s="61"/>
      <c r="C35" s="46" t="s">
        <v>39</v>
      </c>
      <c r="D35" s="62">
        <f>(C8*30.4*1/60)</f>
        <v>4.0533333333333328</v>
      </c>
      <c r="E35" s="34">
        <v>300</v>
      </c>
      <c r="F35" s="49">
        <f>D35*E35</f>
        <v>1215.9999999999998</v>
      </c>
      <c r="G35" s="50">
        <f t="shared" si="0"/>
        <v>3.1999999999999993</v>
      </c>
    </row>
    <row r="36" spans="1:7" ht="15.75" thickBot="1">
      <c r="A36" s="20" t="s">
        <v>45</v>
      </c>
      <c r="B36" s="63"/>
      <c r="C36" s="64"/>
      <c r="D36" s="65"/>
      <c r="E36" s="66"/>
      <c r="F36" s="67">
        <f>SUM(F19:F35)</f>
        <v>25771.888199999998</v>
      </c>
      <c r="G36" s="68">
        <f t="shared" si="0"/>
        <v>67.820758421052631</v>
      </c>
    </row>
    <row r="37" spans="1:7" ht="15">
      <c r="F37" s="70"/>
      <c r="G37" s="71"/>
    </row>
    <row r="38" spans="1:7" s="41" customFormat="1" ht="15.75" thickBot="1">
      <c r="A38" s="72" t="s">
        <v>46</v>
      </c>
      <c r="B38" s="21"/>
      <c r="C38" s="73"/>
      <c r="D38" s="73"/>
      <c r="E38" s="74"/>
      <c r="F38" s="75">
        <f>F16-F36</f>
        <v>36.603800000000774</v>
      </c>
      <c r="G38" s="76">
        <f t="shared" si="0"/>
        <v>9.6325789473686252E-2</v>
      </c>
    </row>
    <row r="39" spans="1:7" s="16" customFormat="1" ht="15">
      <c r="C39" s="18"/>
      <c r="D39" s="18"/>
      <c r="E39" s="18"/>
      <c r="F39" s="77"/>
      <c r="G39" s="43"/>
    </row>
    <row r="40" spans="1:7" s="16" customFormat="1" ht="15">
      <c r="C40" s="18"/>
      <c r="D40" s="18"/>
      <c r="E40" s="18"/>
      <c r="F40" s="77"/>
      <c r="G40" s="43"/>
    </row>
    <row r="41" spans="1:7" ht="15.75" thickBot="1">
      <c r="A41" s="20" t="s">
        <v>47</v>
      </c>
      <c r="B41" s="21"/>
      <c r="C41" s="22" t="s">
        <v>9</v>
      </c>
      <c r="D41" s="22" t="s">
        <v>10</v>
      </c>
      <c r="E41" s="22" t="s">
        <v>11</v>
      </c>
      <c r="F41" s="23" t="s">
        <v>12</v>
      </c>
      <c r="G41" s="23" t="s">
        <v>13</v>
      </c>
    </row>
    <row r="42" spans="1:7" ht="15" hidden="1">
      <c r="B42" s="4" t="s">
        <v>48</v>
      </c>
      <c r="C42" s="78"/>
      <c r="D42" s="79"/>
      <c r="E42" s="79"/>
      <c r="F42" s="80">
        <f>PRODUCT(D42*E42)</f>
        <v>0</v>
      </c>
      <c r="G42" s="81">
        <f t="shared" si="0"/>
        <v>0</v>
      </c>
    </row>
    <row r="43" spans="1:7" ht="15">
      <c r="A43" s="24" t="s">
        <v>49</v>
      </c>
      <c r="B43" s="30" t="s">
        <v>50</v>
      </c>
      <c r="C43" s="46" t="s">
        <v>51</v>
      </c>
      <c r="D43" s="47">
        <v>25</v>
      </c>
      <c r="E43" s="48">
        <v>27000</v>
      </c>
      <c r="F43" s="82">
        <f>(E43/D43)*(C8/12)</f>
        <v>720</v>
      </c>
      <c r="G43" s="83">
        <f t="shared" si="0"/>
        <v>1.8947368421052631</v>
      </c>
    </row>
    <row r="44" spans="1:7" ht="15">
      <c r="B44" s="30" t="s">
        <v>52</v>
      </c>
      <c r="C44" s="46"/>
      <c r="D44" s="84">
        <v>0.06</v>
      </c>
      <c r="E44" s="48">
        <v>27000</v>
      </c>
      <c r="F44" s="82">
        <f>((E44/2)*D44)*(C8/12)</f>
        <v>540</v>
      </c>
      <c r="G44" s="83">
        <f t="shared" si="0"/>
        <v>1.4210526315789473</v>
      </c>
    </row>
    <row r="45" spans="1:7" ht="15">
      <c r="A45" s="24" t="s">
        <v>53</v>
      </c>
      <c r="B45" s="30" t="s">
        <v>54</v>
      </c>
      <c r="C45" s="46" t="s">
        <v>25</v>
      </c>
      <c r="D45" s="47">
        <v>1</v>
      </c>
      <c r="E45" s="48">
        <v>110</v>
      </c>
      <c r="F45" s="82">
        <f>PRODUCT(D45*E45)</f>
        <v>110</v>
      </c>
      <c r="G45" s="83">
        <f t="shared" si="0"/>
        <v>0.28947368421052633</v>
      </c>
    </row>
    <row r="46" spans="1:7" ht="15">
      <c r="B46" s="30" t="s">
        <v>55</v>
      </c>
      <c r="C46" s="57">
        <f>0.55*C47</f>
        <v>0.3666666666666667</v>
      </c>
      <c r="D46" s="85">
        <f>SUM(F23:F34,F42:F45,F35)</f>
        <v>13044.583999999999</v>
      </c>
      <c r="E46" s="86">
        <v>0.06</v>
      </c>
      <c r="F46" s="82">
        <f>E46*(D46*C46)</f>
        <v>286.98084799999998</v>
      </c>
      <c r="G46" s="83">
        <f t="shared" si="0"/>
        <v>0.75521275789473674</v>
      </c>
    </row>
    <row r="47" spans="1:7" ht="15">
      <c r="B47" s="30" t="s">
        <v>56</v>
      </c>
      <c r="C47" s="87">
        <f>C8/12</f>
        <v>0.66666666666666663</v>
      </c>
      <c r="D47" s="85">
        <f>F20+F21+F22</f>
        <v>14097.3042</v>
      </c>
      <c r="E47" s="86">
        <v>0.06</v>
      </c>
      <c r="F47" s="82">
        <f>E47*(D47*C47)</f>
        <v>563.89216799999997</v>
      </c>
      <c r="G47" s="83">
        <f t="shared" si="0"/>
        <v>1.4839267578947368</v>
      </c>
    </row>
    <row r="48" spans="1:7" s="41" customFormat="1" ht="15.75" thickBot="1">
      <c r="A48" s="20" t="s">
        <v>57</v>
      </c>
      <c r="B48" s="21"/>
      <c r="C48" s="64"/>
      <c r="D48" s="65"/>
      <c r="E48" s="88"/>
      <c r="F48" s="89">
        <f>SUM(F42:F47)</f>
        <v>2220.873016</v>
      </c>
      <c r="G48" s="90">
        <f t="shared" si="0"/>
        <v>5.8444026736842103</v>
      </c>
    </row>
    <row r="49" spans="1:7" s="16" customFormat="1" ht="15">
      <c r="A49" s="4"/>
      <c r="B49" s="4"/>
      <c r="C49" s="69"/>
      <c r="D49" s="69"/>
      <c r="E49" s="69"/>
      <c r="F49" s="70"/>
      <c r="G49" s="43"/>
    </row>
    <row r="50" spans="1:7" s="16" customFormat="1" ht="15.75" thickBot="1">
      <c r="A50" s="91" t="s">
        <v>58</v>
      </c>
      <c r="B50" s="21"/>
      <c r="C50" s="73"/>
      <c r="D50" s="73"/>
      <c r="E50" s="73"/>
      <c r="F50" s="75">
        <f>F38-F48</f>
        <v>-2184.2692159999992</v>
      </c>
      <c r="G50" s="76">
        <f t="shared" si="0"/>
        <v>-5.7480768842105245</v>
      </c>
    </row>
    <row r="51" spans="1:7" ht="15">
      <c r="D51" s="4"/>
      <c r="E51" s="4"/>
      <c r="F51" s="4"/>
      <c r="G51" s="43"/>
    </row>
    <row r="52" spans="1:7" ht="15.75" thickBot="1">
      <c r="A52" s="20" t="s">
        <v>59</v>
      </c>
      <c r="B52" s="21"/>
      <c r="C52" s="22" t="s">
        <v>9</v>
      </c>
      <c r="D52" s="22" t="s">
        <v>10</v>
      </c>
      <c r="E52" s="22" t="s">
        <v>11</v>
      </c>
      <c r="F52" s="23" t="s">
        <v>12</v>
      </c>
      <c r="G52" s="23" t="s">
        <v>13</v>
      </c>
    </row>
    <row r="53" spans="1:7" ht="15">
      <c r="A53" s="24"/>
      <c r="B53" s="30" t="s">
        <v>60</v>
      </c>
      <c r="C53" s="92" t="s">
        <v>61</v>
      </c>
      <c r="D53" s="93">
        <v>0</v>
      </c>
      <c r="E53" s="94">
        <f>143.51*C5</f>
        <v>1621.663</v>
      </c>
      <c r="F53" s="95">
        <f>PRODUCT(D53*E53)</f>
        <v>0</v>
      </c>
      <c r="G53" s="95">
        <f t="shared" si="0"/>
        <v>0</v>
      </c>
    </row>
    <row r="54" spans="1:7" ht="15">
      <c r="A54" s="30"/>
      <c r="B54" s="30" t="s">
        <v>62</v>
      </c>
      <c r="C54" s="46" t="s">
        <v>61</v>
      </c>
      <c r="D54" s="47">
        <v>0</v>
      </c>
      <c r="E54" s="96">
        <v>0</v>
      </c>
      <c r="F54" s="95">
        <f>PRODUCT(D54*E54)</f>
        <v>0</v>
      </c>
      <c r="G54" s="95">
        <f t="shared" si="0"/>
        <v>0</v>
      </c>
    </row>
    <row r="55" spans="1:7" ht="15" customHeight="1">
      <c r="A55" s="24"/>
      <c r="B55" s="97" t="s">
        <v>63</v>
      </c>
      <c r="C55" s="46" t="s">
        <v>61</v>
      </c>
      <c r="D55" s="47">
        <v>0</v>
      </c>
      <c r="E55" s="98">
        <v>1850</v>
      </c>
      <c r="F55" s="95">
        <f>PRODUCT(D55*E55)</f>
        <v>0</v>
      </c>
      <c r="G55" s="95">
        <f t="shared" si="0"/>
        <v>0</v>
      </c>
    </row>
    <row r="56" spans="1:7" ht="15">
      <c r="A56" s="24"/>
      <c r="B56" s="30" t="s">
        <v>64</v>
      </c>
      <c r="C56" s="46" t="s">
        <v>61</v>
      </c>
      <c r="D56" s="47">
        <v>0</v>
      </c>
      <c r="E56" s="98">
        <v>3950</v>
      </c>
      <c r="F56" s="95">
        <f>PRODUCT(D56*E56)</f>
        <v>0</v>
      </c>
      <c r="G56" s="95">
        <f t="shared" si="0"/>
        <v>0</v>
      </c>
    </row>
    <row r="57" spans="1:7" ht="15.75" thickBot="1">
      <c r="A57" s="20" t="s">
        <v>65</v>
      </c>
      <c r="B57" s="21"/>
      <c r="C57" s="73"/>
      <c r="D57" s="73"/>
      <c r="E57" s="73"/>
      <c r="F57" s="99">
        <f>SUM(F53:F56)</f>
        <v>0</v>
      </c>
      <c r="G57" s="99">
        <f>SUM(G53:G56)</f>
        <v>0</v>
      </c>
    </row>
    <row r="59" spans="1:7" ht="15.75" thickBot="1">
      <c r="A59" s="91" t="s">
        <v>66</v>
      </c>
      <c r="B59" s="21"/>
      <c r="C59" s="73"/>
      <c r="D59" s="73"/>
      <c r="E59" s="73"/>
      <c r="F59" s="101">
        <f>F50+F57</f>
        <v>-2184.2692159999992</v>
      </c>
      <c r="G59" s="76">
        <f>F59/$C$9</f>
        <v>-5.7480768842105245</v>
      </c>
    </row>
    <row r="64" spans="1:7" ht="15">
      <c r="A64" s="102" t="s">
        <v>67</v>
      </c>
      <c r="B64" s="61"/>
      <c r="C64" s="103" t="s">
        <v>68</v>
      </c>
      <c r="D64" s="104" t="s">
        <v>69</v>
      </c>
    </row>
    <row r="65" spans="1:4" ht="15">
      <c r="A65" s="59" t="str">
        <f>A20</f>
        <v>Inköp djur</v>
      </c>
      <c r="C65" s="105">
        <f>SUM(F20:F22)</f>
        <v>14097.3042</v>
      </c>
      <c r="D65" s="105">
        <f>SUM(G20:G22)</f>
        <v>37.098168947368421</v>
      </c>
    </row>
    <row r="66" spans="1:4" ht="15">
      <c r="A66" s="59" t="str">
        <f>A23</f>
        <v>Foder</v>
      </c>
      <c r="C66" s="105">
        <f>SUM(F23:F30)</f>
        <v>7965.3040000000001</v>
      </c>
      <c r="D66" s="105">
        <f>SUM(G23:G30)</f>
        <v>20.961326315789474</v>
      </c>
    </row>
    <row r="67" spans="1:4" ht="15">
      <c r="A67" s="59" t="str">
        <f>A31</f>
        <v>Foderberedning</v>
      </c>
      <c r="C67" s="105">
        <f>SUM(F31)</f>
        <v>948.48</v>
      </c>
      <c r="D67" s="105">
        <f>SUM(G31)</f>
        <v>2.496</v>
      </c>
    </row>
    <row r="68" spans="1:4" ht="15">
      <c r="A68" s="59" t="str">
        <f>A32</f>
        <v>Strö</v>
      </c>
      <c r="C68" s="105">
        <f>SUM(F32)</f>
        <v>1276.8</v>
      </c>
      <c r="D68" s="105">
        <f>SUM(G32)</f>
        <v>3.36</v>
      </c>
    </row>
    <row r="69" spans="1:4" ht="15">
      <c r="A69" s="59" t="str">
        <f>A33</f>
        <v>Diverse</v>
      </c>
      <c r="C69" s="105">
        <f>SUM(F33:F34)</f>
        <v>268</v>
      </c>
      <c r="D69" s="105">
        <f>SUM(G33:G34)</f>
        <v>0.70526315789473681</v>
      </c>
    </row>
    <row r="70" spans="1:4" ht="15">
      <c r="A70" s="59" t="str">
        <f>A35</f>
        <v>Arbete</v>
      </c>
      <c r="C70" s="105">
        <f>SUM(F35)</f>
        <v>1215.9999999999998</v>
      </c>
      <c r="D70" s="105">
        <f>SUM(G35)</f>
        <v>3.1999999999999993</v>
      </c>
    </row>
    <row r="71" spans="1:4" ht="15">
      <c r="A71" s="59" t="str">
        <f>A43</f>
        <v>Byggnader</v>
      </c>
      <c r="C71" s="105">
        <f>SUM(F43:F44)</f>
        <v>1260</v>
      </c>
      <c r="D71" s="105">
        <f>SUM(G43:G44)</f>
        <v>3.3157894736842106</v>
      </c>
    </row>
    <row r="72" spans="1:4" ht="15">
      <c r="A72" s="102" t="str">
        <f>A45</f>
        <v>Ränta</v>
      </c>
      <c r="B72" s="61"/>
      <c r="C72" s="106">
        <f>SUM(F45:F47)</f>
        <v>960.87301600000001</v>
      </c>
      <c r="D72" s="106">
        <f>SUM(G45:G47)</f>
        <v>2.5286131999999997</v>
      </c>
    </row>
    <row r="73" spans="1:4" ht="15">
      <c r="A73" s="59"/>
      <c r="B73" s="107" t="s">
        <v>70</v>
      </c>
      <c r="C73" s="108">
        <f>SUM(C65:C72)</f>
        <v>27992.761216000003</v>
      </c>
      <c r="D73" s="108">
        <f>SUM(D65:D72)</f>
        <v>73.665161094736845</v>
      </c>
    </row>
    <row r="77" spans="1:4">
      <c r="D77" s="109"/>
    </row>
  </sheetData>
  <mergeCells count="2">
    <mergeCell ref="A3:F3"/>
    <mergeCell ref="E7:F8"/>
  </mergeCells>
  <pageMargins left="0.74803149606299213" right="0.74803149606299213" top="0.94488188976377963" bottom="0.74803149606299213" header="0.31496062992125984" footer="0.31496062992125984"/>
  <pageSetup paperSize="9" scale="87" orientation="portrait" r:id="rId1"/>
  <headerFooter alignWithMargins="0">
    <oddHeader>&amp;L&amp;G&amp;R&amp;G</oddHeader>
    <oddFooter>&amp;C&amp;"-,Normal"Gård &amp; Djurhälsan – Växel: 0771-21 65 00 – www.gårdochdjurhälsan.se</oddFooter>
  </headerFooter>
  <rowBreaks count="1" manualBreakCount="1">
    <brk id="62" max="16383" man="1"/>
  </rowBreaks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9bf6b0-c037-4e8f-b370-165ec66c887d" xsi:nil="true"/>
    <_dlc_DocId xmlns="dc9bf6b0-c037-4e8f-b370-165ec66c887d">SQMHNX6NJ7S5-386207687-35617</_dlc_DocId>
    <_dlc_DocIdUrl xmlns="dc9bf6b0-c037-4e8f-b370-165ec66c887d">
      <Url>https://svdhv.sharepoint.com/Intranet/arbetsrum/A2/_layouts/15/DocIdRedir.aspx?ID=SQMHNX6NJ7S5-386207687-35617</Url>
      <Description>SQMHNX6NJ7S5-386207687-35617</Description>
    </_dlc_DocIdUrl>
    <lcf76f155ced4ddcb4097134ff3c332f xmlns="25e3b96d-f944-4d96-82e3-ff99979a0fcb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8ADD545A45F9F43AED6EBA40EC1AE5C" ma:contentTypeVersion="10" ma:contentTypeDescription="Skapa ett nytt dokument." ma:contentTypeScope="" ma:versionID="b4f098ee8cccf9672f7cce11fa6e35ea">
  <xsd:schema xmlns:xsd="http://www.w3.org/2001/XMLSchema" xmlns:xs="http://www.w3.org/2001/XMLSchema" xmlns:p="http://schemas.microsoft.com/office/2006/metadata/properties" xmlns:ns2="25e3b96d-f944-4d96-82e3-ff99979a0fcb" xmlns:ns3="dc9bf6b0-c037-4e8f-b370-165ec66c887d" targetNamespace="http://schemas.microsoft.com/office/2006/metadata/properties" ma:root="true" ma:fieldsID="b6438070d241c37cd56936458a9ff0ca" ns2:_="" ns3:_="">
    <xsd:import namespace="25e3b96d-f944-4d96-82e3-ff99979a0fcb"/>
    <xsd:import namespace="dc9bf6b0-c037-4e8f-b370-165ec66c88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e3b96d-f944-4d96-82e3-ff99979a0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ildmarkeringar" ma:readOnly="false" ma:fieldId="{5cf76f15-5ced-4ddc-b409-7134ff3c332f}" ma:taxonomyMulti="true" ma:sspId="0c09989d-0d0d-4800-b825-09a4362058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bf6b0-c037-4e8f-b370-165ec66c887d" elementFormDefault="qualified">
    <xsd:import namespace="http://schemas.microsoft.com/office/2006/documentManagement/types"/>
    <xsd:import namespace="http://schemas.microsoft.com/office/infopath/2007/PartnerControls"/>
    <xsd:element name="_dlc_DocId" ma:index="17" nillable="true" ma:displayName="Dokument-ID-värde" ma:description="Värdet för dokument-ID som tilldelats till det här objektet." ma:indexed="true" ma:internalName="_dlc_DocId" ma:readOnly="true">
      <xsd:simpleType>
        <xsd:restriction base="dms:Text"/>
      </xsd:simpleType>
    </xsd:element>
    <xsd:element name="_dlc_DocIdUrl" ma:index="18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7a3e6b77-d235-4b30-b632-beec0513760d}" ma:internalName="TaxCatchAll" ma:showField="CatchAllData" ma:web="dc9bf6b0-c037-4e8f-b370-165ec66c88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ABFE7F-C016-4168-9077-DA41F0FA82D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7962E84-51F6-4E6B-88BA-5CF89101E0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24CC3D-0F20-4F15-BB06-C05E8B771477}">
  <ds:schemaRefs>
    <ds:schemaRef ds:uri="http://schemas.microsoft.com/office/2006/metadata/properties"/>
    <ds:schemaRef ds:uri="http://schemas.microsoft.com/office/infopath/2007/PartnerControls"/>
    <ds:schemaRef ds:uri="0136e8ea-c59c-4acf-8a1d-44c411ce7517"/>
    <ds:schemaRef ds:uri="dc9bf6b0-c037-4e8f-b370-165ec66c887d"/>
  </ds:schemaRefs>
</ds:datastoreItem>
</file>

<file path=customXml/itemProps4.xml><?xml version="1.0" encoding="utf-8"?>
<ds:datastoreItem xmlns:ds="http://schemas.openxmlformats.org/officeDocument/2006/customXml" ds:itemID="{FA3E354D-33E2-498C-8FEA-608D82ABB2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Tung köttrastjur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 Johansson</dc:creator>
  <cp:lastModifiedBy>Anett Seeman</cp:lastModifiedBy>
  <cp:lastPrinted>2024-05-23T12:40:03Z</cp:lastPrinted>
  <dcterms:created xsi:type="dcterms:W3CDTF">2024-05-23T12:39:56Z</dcterms:created>
  <dcterms:modified xsi:type="dcterms:W3CDTF">2025-09-11T07:18:10Z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0x01010038ADD545A45F9F43AED6EBA40EC1AE5C</vt:lpwstr>
  </property>
  <property fmtid="{D5CDD505-2E9C-101B-9397-08002B2CF9AE}" pid="3" name="_dlc_DocIdItemGuid">
    <vt:lpwstr>8f8b1bc4-411e-4d2d-a991-5b4cbc2bf728</vt:lpwstr>
  </property>
  <property fmtid="{D5CDD505-2E9C-101B-9397-08002B2CF9AE}" pid="4" name="MediaServiceImageTags">
    <vt:lpwstr/>
  </property>
</Properties>
</file>