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vdhv.sharepoint.com/Intranet/arbetsrum/A15/Delade dokument/3. NÖT/252 Kalkylplattform Nöt, Anett, BP2022/Nytt material/Färdigt/Till hemsidan/"/>
    </mc:Choice>
  </mc:AlternateContent>
  <xr:revisionPtr revIDLastSave="973" documentId="8_{3C484670-4A3C-4D76-8507-9D8353DF4315}" xr6:coauthVersionLast="47" xr6:coauthVersionMax="47" xr10:uidLastSave="{849647C6-A02C-43BE-995C-5AE6A61BA0D6}"/>
  <bookViews>
    <workbookView xWindow="-108" yWindow="-108" windowWidth="23256" windowHeight="12456" xr2:uid="{BD3D3F10-8456-472A-95F5-879BB3BE3193}"/>
  </bookViews>
  <sheets>
    <sheet name="Ungtjur Mjölkras" sheetId="16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6" i="16" l="1"/>
  <c r="U38" i="16"/>
  <c r="L38" i="16"/>
  <c r="D38" i="16"/>
  <c r="F38" i="16" s="1"/>
  <c r="U37" i="16"/>
  <c r="L37" i="16"/>
  <c r="D37" i="16"/>
  <c r="U36" i="16"/>
  <c r="L36" i="16"/>
  <c r="D36" i="16"/>
  <c r="F36" i="16" s="1"/>
  <c r="V36" i="16" s="1"/>
  <c r="U35" i="16"/>
  <c r="L35" i="16"/>
  <c r="F35" i="16"/>
  <c r="D35" i="16"/>
  <c r="U34" i="16"/>
  <c r="L34" i="16"/>
  <c r="D34" i="16"/>
  <c r="F34" i="16" s="1"/>
  <c r="U33" i="16"/>
  <c r="L33" i="16"/>
  <c r="D33" i="16"/>
  <c r="F33" i="16" s="1"/>
  <c r="V33" i="16" s="1"/>
  <c r="C33" i="16"/>
  <c r="U32" i="16"/>
  <c r="L32" i="16"/>
  <c r="D32" i="16"/>
  <c r="U31" i="16"/>
  <c r="L31" i="16"/>
  <c r="F31" i="16"/>
  <c r="D31" i="16"/>
  <c r="U30" i="16"/>
  <c r="L30" i="16"/>
  <c r="D30" i="16"/>
  <c r="F30" i="16" s="1"/>
  <c r="V30" i="16" s="1"/>
  <c r="V29" i="16"/>
  <c r="U29" i="16"/>
  <c r="L29" i="16"/>
  <c r="F29" i="16"/>
  <c r="D29" i="16"/>
  <c r="C29" i="16"/>
  <c r="U28" i="16"/>
  <c r="L28" i="16"/>
  <c r="F28" i="16"/>
  <c r="V28" i="16" s="1"/>
  <c r="C28" i="16"/>
  <c r="V27" i="16"/>
  <c r="U27" i="16"/>
  <c r="L27" i="16"/>
  <c r="F27" i="16"/>
  <c r="AK26" i="16"/>
  <c r="AJ26" i="16"/>
  <c r="AI26" i="16"/>
  <c r="AH26" i="16"/>
  <c r="AG26" i="16"/>
  <c r="AF26" i="16"/>
  <c r="AE26" i="16"/>
  <c r="AD26" i="16"/>
  <c r="AA26" i="16"/>
  <c r="Z26" i="16"/>
  <c r="Y26" i="16"/>
  <c r="X26" i="16"/>
  <c r="V26" i="16"/>
  <c r="U26" i="16"/>
  <c r="T26" i="16"/>
  <c r="S26" i="16"/>
  <c r="R26" i="16"/>
  <c r="Q26" i="16"/>
  <c r="P26" i="16"/>
  <c r="O26" i="16"/>
  <c r="N26" i="16"/>
  <c r="M26" i="16"/>
  <c r="K26" i="16"/>
  <c r="J26" i="16"/>
  <c r="I26" i="16"/>
  <c r="H26" i="16"/>
  <c r="C26" i="16"/>
  <c r="C34" i="16" s="1"/>
  <c r="X24" i="16"/>
  <c r="U24" i="16"/>
  <c r="U23" i="16"/>
  <c r="U20" i="16"/>
  <c r="L20" i="16"/>
  <c r="D20" i="16"/>
  <c r="U19" i="16"/>
  <c r="L19" i="16"/>
  <c r="D19" i="16"/>
  <c r="U18" i="16"/>
  <c r="L18" i="16"/>
  <c r="D18" i="16"/>
  <c r="U17" i="16"/>
  <c r="L17" i="16"/>
  <c r="D17" i="16"/>
  <c r="U16" i="16"/>
  <c r="L16" i="16"/>
  <c r="D16" i="16"/>
  <c r="U15" i="16"/>
  <c r="L15" i="16"/>
  <c r="D15" i="16"/>
  <c r="U14" i="16"/>
  <c r="L14" i="16"/>
  <c r="D14" i="16"/>
  <c r="U13" i="16"/>
  <c r="L13" i="16"/>
  <c r="D13" i="16"/>
  <c r="U12" i="16"/>
  <c r="L12" i="16"/>
  <c r="D12" i="16"/>
  <c r="U11" i="16"/>
  <c r="L11" i="16"/>
  <c r="D11" i="16"/>
  <c r="U10" i="16"/>
  <c r="L10" i="16"/>
  <c r="U9" i="16"/>
  <c r="L9" i="16"/>
  <c r="AK8" i="16"/>
  <c r="AJ8" i="16"/>
  <c r="AI8" i="16"/>
  <c r="AH8" i="16"/>
  <c r="AG8" i="16"/>
  <c r="AF8" i="16"/>
  <c r="AE8" i="16"/>
  <c r="AD8" i="16"/>
  <c r="AA8" i="16"/>
  <c r="Z8" i="16"/>
  <c r="Y8" i="16"/>
  <c r="X8" i="16"/>
  <c r="V8" i="16"/>
  <c r="U8" i="16"/>
  <c r="T8" i="16"/>
  <c r="S8" i="16"/>
  <c r="R8" i="16"/>
  <c r="Q8" i="16"/>
  <c r="P8" i="16"/>
  <c r="O8" i="16"/>
  <c r="N8" i="16"/>
  <c r="M8" i="16"/>
  <c r="K8" i="16"/>
  <c r="J8" i="16"/>
  <c r="I8" i="16"/>
  <c r="H8" i="16"/>
  <c r="C8" i="16"/>
  <c r="X6" i="16"/>
  <c r="U5" i="16"/>
  <c r="U3" i="16"/>
  <c r="U2" i="16"/>
  <c r="F20" i="16" l="1"/>
  <c r="C18" i="16"/>
  <c r="C12" i="16"/>
  <c r="C20" i="16"/>
  <c r="F16" i="16"/>
  <c r="C14" i="16"/>
  <c r="C15" i="16"/>
  <c r="C10" i="16"/>
  <c r="C16" i="16"/>
  <c r="F12" i="16"/>
  <c r="F15" i="16"/>
  <c r="C17" i="16"/>
  <c r="C19" i="16"/>
  <c r="G29" i="16"/>
  <c r="W29" i="16" s="1"/>
  <c r="V34" i="16"/>
  <c r="G34" i="16"/>
  <c r="W34" i="16" s="1"/>
  <c r="F14" i="16"/>
  <c r="F17" i="16"/>
  <c r="V35" i="16"/>
  <c r="F10" i="16"/>
  <c r="C11" i="16"/>
  <c r="C13" i="16"/>
  <c r="F19" i="16"/>
  <c r="V31" i="16"/>
  <c r="G38" i="16"/>
  <c r="W38" i="16" s="1"/>
  <c r="V38" i="16"/>
  <c r="C9" i="16"/>
  <c r="F11" i="16"/>
  <c r="G33" i="16"/>
  <c r="W33" i="16" s="1"/>
  <c r="F9" i="16"/>
  <c r="F13" i="16"/>
  <c r="F18" i="16"/>
  <c r="C32" i="16"/>
  <c r="C38" i="16"/>
  <c r="C27" i="16"/>
  <c r="G27" i="16" s="1"/>
  <c r="G28" i="16"/>
  <c r="W28" i="16" s="1"/>
  <c r="C31" i="16"/>
  <c r="G31" i="16" s="1"/>
  <c r="W31" i="16" s="1"/>
  <c r="C37" i="16"/>
  <c r="C30" i="16"/>
  <c r="G30" i="16" s="1"/>
  <c r="W30" i="16" s="1"/>
  <c r="F32" i="16"/>
  <c r="C36" i="16"/>
  <c r="G36" i="16" s="1"/>
  <c r="W36" i="16" s="1"/>
  <c r="C35" i="16"/>
  <c r="G35" i="16" s="1"/>
  <c r="W35" i="16" s="1"/>
  <c r="F37" i="16"/>
  <c r="AC35" i="16" l="1"/>
  <c r="AA35" i="16"/>
  <c r="AG35" i="16" s="1"/>
  <c r="AK35" i="16" s="1"/>
  <c r="Z35" i="16"/>
  <c r="AF35" i="16" s="1"/>
  <c r="AJ35" i="16" s="1"/>
  <c r="Y35" i="16"/>
  <c r="AE35" i="16" s="1"/>
  <c r="AI35" i="16" s="1"/>
  <c r="X35" i="16"/>
  <c r="AD35" i="16" s="1"/>
  <c r="V39" i="16"/>
  <c r="X30" i="16"/>
  <c r="AD30" i="16" s="1"/>
  <c r="AC30" i="16"/>
  <c r="AA30" i="16"/>
  <c r="AG30" i="16" s="1"/>
  <c r="AK30" i="16" s="1"/>
  <c r="Z30" i="16"/>
  <c r="AF30" i="16" s="1"/>
  <c r="AJ30" i="16" s="1"/>
  <c r="Y30" i="16"/>
  <c r="AE30" i="16" s="1"/>
  <c r="AI30" i="16" s="1"/>
  <c r="Y31" i="16"/>
  <c r="AE31" i="16" s="1"/>
  <c r="AI31" i="16" s="1"/>
  <c r="AC31" i="16"/>
  <c r="AA31" i="16"/>
  <c r="AG31" i="16" s="1"/>
  <c r="AK31" i="16" s="1"/>
  <c r="Z31" i="16"/>
  <c r="AF31" i="16" s="1"/>
  <c r="AJ31" i="16" s="1"/>
  <c r="X31" i="16"/>
  <c r="AD31" i="16" s="1"/>
  <c r="G15" i="16"/>
  <c r="W15" i="16" s="1"/>
  <c r="V15" i="16"/>
  <c r="W27" i="16"/>
  <c r="F21" i="16"/>
  <c r="V9" i="16"/>
  <c r="G9" i="16"/>
  <c r="AC34" i="16"/>
  <c r="AA34" i="16"/>
  <c r="AG34" i="16" s="1"/>
  <c r="AK34" i="16" s="1"/>
  <c r="Z34" i="16"/>
  <c r="AF34" i="16" s="1"/>
  <c r="AJ34" i="16" s="1"/>
  <c r="Y34" i="16"/>
  <c r="AE34" i="16" s="1"/>
  <c r="AI34" i="16" s="1"/>
  <c r="X34" i="16"/>
  <c r="AD34" i="16" s="1"/>
  <c r="V32" i="16"/>
  <c r="G32" i="16"/>
  <c r="W32" i="16" s="1"/>
  <c r="AA33" i="16"/>
  <c r="AG33" i="16" s="1"/>
  <c r="AK33" i="16" s="1"/>
  <c r="Y33" i="16"/>
  <c r="AE33" i="16" s="1"/>
  <c r="AI33" i="16" s="1"/>
  <c r="X33" i="16"/>
  <c r="AD33" i="16" s="1"/>
  <c r="AC33" i="16"/>
  <c r="Z33" i="16"/>
  <c r="AF33" i="16" s="1"/>
  <c r="AJ33" i="16" s="1"/>
  <c r="G17" i="16"/>
  <c r="W17" i="16" s="1"/>
  <c r="V17" i="16"/>
  <c r="G13" i="16"/>
  <c r="W13" i="16" s="1"/>
  <c r="V13" i="16"/>
  <c r="X36" i="16"/>
  <c r="AD36" i="16" s="1"/>
  <c r="AC36" i="16"/>
  <c r="AA36" i="16"/>
  <c r="AG36" i="16" s="1"/>
  <c r="AK36" i="16" s="1"/>
  <c r="Z36" i="16"/>
  <c r="AF36" i="16" s="1"/>
  <c r="AJ36" i="16" s="1"/>
  <c r="Y36" i="16"/>
  <c r="AE36" i="16" s="1"/>
  <c r="AI36" i="16" s="1"/>
  <c r="F39" i="16"/>
  <c r="AA29" i="16"/>
  <c r="AG29" i="16" s="1"/>
  <c r="AK29" i="16" s="1"/>
  <c r="Z29" i="16"/>
  <c r="AF29" i="16" s="1"/>
  <c r="AJ29" i="16" s="1"/>
  <c r="Y29" i="16"/>
  <c r="AE29" i="16" s="1"/>
  <c r="AI29" i="16" s="1"/>
  <c r="X29" i="16"/>
  <c r="AD29" i="16" s="1"/>
  <c r="AC29" i="16"/>
  <c r="G37" i="16"/>
  <c r="W37" i="16" s="1"/>
  <c r="V37" i="16"/>
  <c r="V18" i="16"/>
  <c r="G18" i="16"/>
  <c r="W18" i="16" s="1"/>
  <c r="AC28" i="16"/>
  <c r="Z28" i="16"/>
  <c r="AF28" i="16" s="1"/>
  <c r="AJ28" i="16" s="1"/>
  <c r="Y28" i="16"/>
  <c r="AE28" i="16" s="1"/>
  <c r="AI28" i="16" s="1"/>
  <c r="X28" i="16"/>
  <c r="AD28" i="16" s="1"/>
  <c r="AA28" i="16"/>
  <c r="AG28" i="16" s="1"/>
  <c r="AK28" i="16" s="1"/>
  <c r="V14" i="16"/>
  <c r="G14" i="16"/>
  <c r="W14" i="16" s="1"/>
  <c r="V16" i="16"/>
  <c r="G16" i="16"/>
  <c r="W16" i="16" s="1"/>
  <c r="Z38" i="16"/>
  <c r="AF38" i="16" s="1"/>
  <c r="AJ38" i="16" s="1"/>
  <c r="Y38" i="16"/>
  <c r="AE38" i="16" s="1"/>
  <c r="AI38" i="16" s="1"/>
  <c r="X38" i="16"/>
  <c r="AD38" i="16" s="1"/>
  <c r="AC38" i="16"/>
  <c r="AA38" i="16"/>
  <c r="AG38" i="16" s="1"/>
  <c r="AK38" i="16" s="1"/>
  <c r="G10" i="16"/>
  <c r="W10" i="16" s="1"/>
  <c r="V10" i="16"/>
  <c r="V12" i="16"/>
  <c r="G12" i="16"/>
  <c r="W12" i="16" s="1"/>
  <c r="G11" i="16"/>
  <c r="W11" i="16" s="1"/>
  <c r="V11" i="16"/>
  <c r="G19" i="16"/>
  <c r="W19" i="16" s="1"/>
  <c r="V19" i="16"/>
  <c r="V20" i="16"/>
  <c r="G20" i="16"/>
  <c r="W20" i="16" s="1"/>
  <c r="AC12" i="16" l="1"/>
  <c r="Z12" i="16"/>
  <c r="AF12" i="16" s="1"/>
  <c r="AJ12" i="16" s="1"/>
  <c r="Y12" i="16"/>
  <c r="AE12" i="16" s="1"/>
  <c r="AI12" i="16" s="1"/>
  <c r="X12" i="16"/>
  <c r="AD12" i="16" s="1"/>
  <c r="AA12" i="16"/>
  <c r="AG12" i="16" s="1"/>
  <c r="AK12" i="16" s="1"/>
  <c r="AC18" i="16"/>
  <c r="Z18" i="16"/>
  <c r="AF18" i="16" s="1"/>
  <c r="AJ18" i="16" s="1"/>
  <c r="Y18" i="16"/>
  <c r="AE18" i="16" s="1"/>
  <c r="AI18" i="16" s="1"/>
  <c r="X18" i="16"/>
  <c r="AD18" i="16" s="1"/>
  <c r="AA18" i="16"/>
  <c r="AG18" i="16" s="1"/>
  <c r="AK18" i="16" s="1"/>
  <c r="Z32" i="16"/>
  <c r="AF32" i="16" s="1"/>
  <c r="AJ32" i="16" s="1"/>
  <c r="X32" i="16"/>
  <c r="AD32" i="16" s="1"/>
  <c r="AC32" i="16"/>
  <c r="AA32" i="16"/>
  <c r="AG32" i="16" s="1"/>
  <c r="AK32" i="16" s="1"/>
  <c r="Y32" i="16"/>
  <c r="AE32" i="16" s="1"/>
  <c r="AI32" i="16" s="1"/>
  <c r="G21" i="16"/>
  <c r="W9" i="16"/>
  <c r="Y15" i="16"/>
  <c r="AE15" i="16" s="1"/>
  <c r="AI15" i="16" s="1"/>
  <c r="AC15" i="16"/>
  <c r="AA15" i="16"/>
  <c r="AG15" i="16" s="1"/>
  <c r="AK15" i="16" s="1"/>
  <c r="Z15" i="16"/>
  <c r="AF15" i="16" s="1"/>
  <c r="AJ15" i="16" s="1"/>
  <c r="X15" i="16"/>
  <c r="AD15" i="16" s="1"/>
  <c r="AH35" i="16"/>
  <c r="AL35" i="16"/>
  <c r="AM35" i="16" s="1"/>
  <c r="AL28" i="16"/>
  <c r="AM28" i="16" s="1"/>
  <c r="AH28" i="16"/>
  <c r="AH36" i="16"/>
  <c r="AL36" i="16"/>
  <c r="AM36" i="16" s="1"/>
  <c r="AH34" i="16"/>
  <c r="AL34" i="16"/>
  <c r="AM34" i="16" s="1"/>
  <c r="AA19" i="16"/>
  <c r="AG19" i="16" s="1"/>
  <c r="AK19" i="16" s="1"/>
  <c r="Z19" i="16"/>
  <c r="AF19" i="16" s="1"/>
  <c r="AJ19" i="16" s="1"/>
  <c r="Y19" i="16"/>
  <c r="AE19" i="16" s="1"/>
  <c r="AI19" i="16" s="1"/>
  <c r="AC19" i="16"/>
  <c r="X19" i="16"/>
  <c r="AD19" i="16" s="1"/>
  <c r="Z16" i="16"/>
  <c r="AF16" i="16" s="1"/>
  <c r="AJ16" i="16" s="1"/>
  <c r="X16" i="16"/>
  <c r="AD16" i="16" s="1"/>
  <c r="AC16" i="16"/>
  <c r="AA16" i="16"/>
  <c r="AG16" i="16" s="1"/>
  <c r="AK16" i="16" s="1"/>
  <c r="Y16" i="16"/>
  <c r="AE16" i="16" s="1"/>
  <c r="AI16" i="16" s="1"/>
  <c r="Y37" i="16"/>
  <c r="AE37" i="16" s="1"/>
  <c r="AI37" i="16" s="1"/>
  <c r="X37" i="16"/>
  <c r="AD37" i="16" s="1"/>
  <c r="AC37" i="16"/>
  <c r="AA37" i="16"/>
  <c r="AG37" i="16" s="1"/>
  <c r="AK37" i="16" s="1"/>
  <c r="Z37" i="16"/>
  <c r="AF37" i="16" s="1"/>
  <c r="AJ37" i="16" s="1"/>
  <c r="AH33" i="16"/>
  <c r="AL33" i="16"/>
  <c r="AM33" i="16" s="1"/>
  <c r="AA13" i="16"/>
  <c r="AG13" i="16" s="1"/>
  <c r="AK13" i="16" s="1"/>
  <c r="Z13" i="16"/>
  <c r="AF13" i="16" s="1"/>
  <c r="AJ13" i="16" s="1"/>
  <c r="Y13" i="16"/>
  <c r="AE13" i="16" s="1"/>
  <c r="AI13" i="16" s="1"/>
  <c r="AC13" i="16"/>
  <c r="X13" i="16"/>
  <c r="AD13" i="16" s="1"/>
  <c r="G39" i="16"/>
  <c r="X20" i="16"/>
  <c r="AD20" i="16" s="1"/>
  <c r="AC20" i="16"/>
  <c r="AA20" i="16"/>
  <c r="AG20" i="16" s="1"/>
  <c r="AK20" i="16" s="1"/>
  <c r="Z20" i="16"/>
  <c r="AF20" i="16" s="1"/>
  <c r="AJ20" i="16" s="1"/>
  <c r="Y20" i="16"/>
  <c r="AE20" i="16" s="1"/>
  <c r="AI20" i="16" s="1"/>
  <c r="AL38" i="16"/>
  <c r="AM38" i="16" s="1"/>
  <c r="AH38" i="16"/>
  <c r="AA17" i="16"/>
  <c r="AG17" i="16" s="1"/>
  <c r="AK17" i="16" s="1"/>
  <c r="Y17" i="16"/>
  <c r="AE17" i="16" s="1"/>
  <c r="AI17" i="16" s="1"/>
  <c r="X17" i="16"/>
  <c r="AD17" i="16" s="1"/>
  <c r="AC17" i="16"/>
  <c r="Z17" i="16"/>
  <c r="AF17" i="16" s="1"/>
  <c r="AJ17" i="16" s="1"/>
  <c r="V21" i="16"/>
  <c r="AL31" i="16"/>
  <c r="AM31" i="16" s="1"/>
  <c r="AH31" i="16"/>
  <c r="Z10" i="16"/>
  <c r="AF10" i="16" s="1"/>
  <c r="AJ10" i="16" s="1"/>
  <c r="AC10" i="16"/>
  <c r="AA10" i="16"/>
  <c r="AG10" i="16" s="1"/>
  <c r="AK10" i="16" s="1"/>
  <c r="Y10" i="16"/>
  <c r="AE10" i="16" s="1"/>
  <c r="AI10" i="16" s="1"/>
  <c r="X10" i="16"/>
  <c r="AD10" i="16" s="1"/>
  <c r="AA11" i="16"/>
  <c r="AG11" i="16" s="1"/>
  <c r="AK11" i="16" s="1"/>
  <c r="Y11" i="16"/>
  <c r="AE11" i="16" s="1"/>
  <c r="AI11" i="16" s="1"/>
  <c r="X11" i="16"/>
  <c r="AD11" i="16" s="1"/>
  <c r="AC11" i="16"/>
  <c r="Z11" i="16"/>
  <c r="AF11" i="16" s="1"/>
  <c r="AJ11" i="16" s="1"/>
  <c r="X14" i="16"/>
  <c r="AD14" i="16" s="1"/>
  <c r="AC14" i="16"/>
  <c r="AA14" i="16"/>
  <c r="AG14" i="16" s="1"/>
  <c r="AK14" i="16" s="1"/>
  <c r="Z14" i="16"/>
  <c r="AF14" i="16" s="1"/>
  <c r="AJ14" i="16" s="1"/>
  <c r="Y14" i="16"/>
  <c r="AE14" i="16" s="1"/>
  <c r="AI14" i="16" s="1"/>
  <c r="AH29" i="16"/>
  <c r="AL29" i="16"/>
  <c r="AM29" i="16" s="1"/>
  <c r="Z27" i="16"/>
  <c r="W39" i="16"/>
  <c r="X27" i="16"/>
  <c r="AC27" i="16"/>
  <c r="AC39" i="16" s="1"/>
  <c r="AA27" i="16"/>
  <c r="Y27" i="16"/>
  <c r="AH30" i="16"/>
  <c r="AL30" i="16"/>
  <c r="AM30" i="16" s="1"/>
  <c r="AG27" i="16" l="1"/>
  <c r="AA39" i="16"/>
  <c r="AH20" i="16"/>
  <c r="AL20" i="16"/>
  <c r="AM20" i="16" s="1"/>
  <c r="AL32" i="16"/>
  <c r="AM32" i="16" s="1"/>
  <c r="AH32" i="16"/>
  <c r="AH11" i="16"/>
  <c r="AL11" i="16"/>
  <c r="AM11" i="16" s="1"/>
  <c r="AH13" i="16"/>
  <c r="AL13" i="16"/>
  <c r="AM13" i="16" s="1"/>
  <c r="AL12" i="16"/>
  <c r="AM12" i="16" s="1"/>
  <c r="AH12" i="16"/>
  <c r="AH17" i="16"/>
  <c r="AL17" i="16"/>
  <c r="AM17" i="16" s="1"/>
  <c r="AL18" i="16"/>
  <c r="AM18" i="16" s="1"/>
  <c r="AH18" i="16"/>
  <c r="Z39" i="16"/>
  <c r="AF27" i="16"/>
  <c r="AL37" i="16"/>
  <c r="AM37" i="16" s="1"/>
  <c r="AH37" i="16"/>
  <c r="AH19" i="16"/>
  <c r="AL19" i="16"/>
  <c r="AM19" i="16" s="1"/>
  <c r="W21" i="16"/>
  <c r="X9" i="16"/>
  <c r="AA9" i="16"/>
  <c r="Y9" i="16"/>
  <c r="AC9" i="16"/>
  <c r="AC21" i="16" s="1"/>
  <c r="Z9" i="16"/>
  <c r="X39" i="16"/>
  <c r="AD27" i="16"/>
  <c r="AL15" i="16"/>
  <c r="AM15" i="16" s="1"/>
  <c r="AH15" i="16"/>
  <c r="Y39" i="16"/>
  <c r="AE27" i="16"/>
  <c r="AH14" i="16"/>
  <c r="AL14" i="16"/>
  <c r="AM14" i="16" s="1"/>
  <c r="AL10" i="16"/>
  <c r="AM10" i="16" s="1"/>
  <c r="AH10" i="16"/>
  <c r="AH16" i="16"/>
  <c r="AL16" i="16"/>
  <c r="AM16" i="16" s="1"/>
  <c r="X21" i="16" l="1"/>
  <c r="AD9" i="16"/>
  <c r="AE9" i="16"/>
  <c r="Y21" i="16"/>
  <c r="AD39" i="16"/>
  <c r="AL27" i="16"/>
  <c r="AM27" i="16" s="1"/>
  <c r="AM39" i="16" s="1"/>
  <c r="AH27" i="16"/>
  <c r="AH39" i="16" s="1"/>
  <c r="AF39" i="16"/>
  <c r="AJ27" i="16"/>
  <c r="AJ39" i="16" s="1"/>
  <c r="AE39" i="16"/>
  <c r="AI27" i="16"/>
  <c r="AI39" i="16" s="1"/>
  <c r="Z21" i="16"/>
  <c r="AF9" i="16"/>
  <c r="AA21" i="16"/>
  <c r="AG9" i="16"/>
  <c r="AK27" i="16"/>
  <c r="AK39" i="16" s="1"/>
  <c r="AG39" i="16"/>
  <c r="AK9" i="16" l="1"/>
  <c r="AK21" i="16" s="1"/>
  <c r="AG21" i="16"/>
  <c r="AI9" i="16"/>
  <c r="AI21" i="16" s="1"/>
  <c r="AE21" i="16"/>
  <c r="AD21" i="16"/>
  <c r="AH9" i="16"/>
  <c r="AH21" i="16" s="1"/>
  <c r="AF21" i="16"/>
  <c r="AJ9" i="16"/>
  <c r="AJ21" i="16" s="1"/>
  <c r="AL9" i="16" l="1"/>
  <c r="AM9" i="16" s="1"/>
  <c r="AM21" i="16" s="1"/>
</calcChain>
</file>

<file path=xl/sharedStrings.xml><?xml version="1.0" encoding="utf-8"?>
<sst xmlns="http://schemas.openxmlformats.org/spreadsheetml/2006/main" count="82" uniqueCount="48">
  <si>
    <t>Näringsåtgång &amp; Foderförbrukning</t>
  </si>
  <si>
    <t>SID 1. INDATA</t>
  </si>
  <si>
    <t>SID 2. RESULTAT</t>
  </si>
  <si>
    <t>Ungtjur Mjölkras</t>
  </si>
  <si>
    <t>ts-halt, %</t>
  </si>
  <si>
    <t>grovfoder 1</t>
  </si>
  <si>
    <t>grovfoder 2</t>
  </si>
  <si>
    <t>foder 3</t>
  </si>
  <si>
    <t>foder 4</t>
  </si>
  <si>
    <t>Alternativ 1. LÅG INTENSITET</t>
  </si>
  <si>
    <t>Beräknad tillväxt, g/dag:</t>
  </si>
  <si>
    <t>Andel (av ts)</t>
  </si>
  <si>
    <t>MJ/kg ts</t>
  </si>
  <si>
    <r>
      <t>Pris, kr/kg</t>
    </r>
    <r>
      <rPr>
        <b/>
        <i/>
        <sz val="11"/>
        <color theme="1"/>
        <rFont val="Aptos Narrow"/>
        <family val="2"/>
      </rPr>
      <t xml:space="preserve"> (kr/kg ts för Grovfoder 1 &amp; 2)</t>
    </r>
  </si>
  <si>
    <t>kg ts under perioden</t>
  </si>
  <si>
    <t>kg ts/dag</t>
  </si>
  <si>
    <t>kg/dag</t>
  </si>
  <si>
    <t>Foderkostnad</t>
  </si>
  <si>
    <t>Vikt, kg</t>
  </si>
  <si>
    <t>Medelvikt</t>
  </si>
  <si>
    <t>Startvikt</t>
  </si>
  <si>
    <t>Slutvikt</t>
  </si>
  <si>
    <t>Antal dagar</t>
  </si>
  <si>
    <t>Energiåtgång period</t>
  </si>
  <si>
    <t>Summa</t>
  </si>
  <si>
    <t>Foderåtgång totalt</t>
  </si>
  <si>
    <t xml:space="preserve">kr/dag </t>
  </si>
  <si>
    <t>kr totalt för perioden</t>
  </si>
  <si>
    <t>75-125</t>
  </si>
  <si>
    <t>126-175</t>
  </si>
  <si>
    <t>176-225</t>
  </si>
  <si>
    <t>226-275</t>
  </si>
  <si>
    <t>276-325</t>
  </si>
  <si>
    <t>326-375</t>
  </si>
  <si>
    <t>376-425</t>
  </si>
  <si>
    <t>426-476</t>
  </si>
  <si>
    <t>476-525</t>
  </si>
  <si>
    <t>526-575</t>
  </si>
  <si>
    <t>576-625</t>
  </si>
  <si>
    <t>626-675</t>
  </si>
  <si>
    <t>SUMMA</t>
  </si>
  <si>
    <t>MEDEL</t>
  </si>
  <si>
    <t>Alternativ 2. HÖG INTENSITET</t>
  </si>
  <si>
    <t>Pris, kr/kg (kr/kg ts för Grovfoder 1 &amp; 2)</t>
  </si>
  <si>
    <t>kg ts under periodens viktintervall</t>
  </si>
  <si>
    <t>Foderåtgång total</t>
  </si>
  <si>
    <t>kr/dag</t>
  </si>
  <si>
    <t xml:space="preserve">Fyll i uppgifter i de vita cellerna.             Övriga beräknas automatiskt.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</si>
</sst>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Aptos Narrow"/>
      <family val="2"/>
    </font>
    <font>
      <sz val="11"/>
      <color theme="1"/>
      <name val="Aptos Narrow"/>
      <family val="2"/>
    </font>
    <font>
      <b/>
      <sz val="11"/>
      <color theme="1"/>
      <name val="Aptos Narrow"/>
      <family val="2"/>
    </font>
    <font>
      <sz val="11"/>
      <color theme="0"/>
      <name val="Aptos Narrow"/>
      <family val="2"/>
    </font>
    <font>
      <b/>
      <sz val="11"/>
      <color theme="0"/>
      <name val="Aptos Narrow"/>
      <family val="2"/>
    </font>
    <font>
      <b/>
      <sz val="14"/>
      <color theme="1"/>
      <name val="Aptos Narrow"/>
      <family val="2"/>
    </font>
    <font>
      <sz val="11"/>
      <name val="Aptos Narrow"/>
      <family val="2"/>
    </font>
    <font>
      <b/>
      <sz val="11"/>
      <name val="Aptos Narrow"/>
      <family val="2"/>
    </font>
    <font>
      <b/>
      <i/>
      <sz val="11"/>
      <color theme="1"/>
      <name val="Aptos Narrow"/>
      <family val="2"/>
    </font>
    <font>
      <b/>
      <sz val="12"/>
      <color rgb="FF648C14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96BC5A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FFFFFF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FFFFF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5">
    <xf numFmtId="0" fontId="0" fillId="0" borderId="0" xfId="0"/>
    <xf numFmtId="3" fontId="3" fillId="0" borderId="0" xfId="0" applyNumberFormat="1" applyFont="1"/>
    <xf numFmtId="3" fontId="4" fillId="0" borderId="0" xfId="0" applyNumberFormat="1" applyFont="1" applyAlignment="1">
      <alignment horizontal="center"/>
    </xf>
    <xf numFmtId="3" fontId="4" fillId="0" borderId="0" xfId="0" applyNumberFormat="1" applyFont="1"/>
    <xf numFmtId="3" fontId="3" fillId="0" borderId="0" xfId="0" applyNumberFormat="1" applyFont="1" applyAlignment="1">
      <alignment horizontal="center"/>
    </xf>
    <xf numFmtId="3" fontId="3" fillId="0" borderId="0" xfId="1" applyNumberFormat="1" applyFont="1" applyFill="1" applyBorder="1" applyAlignment="1">
      <alignment horizontal="center"/>
    </xf>
    <xf numFmtId="3" fontId="2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left" vertical="center" readingOrder="1"/>
    </xf>
    <xf numFmtId="3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3" fontId="7" fillId="0" borderId="0" xfId="0" applyNumberFormat="1" applyFont="1"/>
    <xf numFmtId="3" fontId="8" fillId="0" borderId="0" xfId="0" applyNumberFormat="1" applyFont="1" applyAlignment="1">
      <alignment vertical="center"/>
    </xf>
    <xf numFmtId="3" fontId="8" fillId="0" borderId="2" xfId="0" applyNumberFormat="1" applyFont="1" applyBorder="1" applyAlignment="1">
      <alignment vertical="center"/>
    </xf>
    <xf numFmtId="3" fontId="4" fillId="2" borderId="5" xfId="0" applyNumberFormat="1" applyFont="1" applyFill="1" applyBorder="1" applyAlignment="1">
      <alignment horizontal="center" vertical="center"/>
    </xf>
    <xf numFmtId="3" fontId="4" fillId="2" borderId="30" xfId="0" applyNumberFormat="1" applyFont="1" applyFill="1" applyBorder="1" applyAlignment="1">
      <alignment horizontal="center" vertical="center"/>
    </xf>
    <xf numFmtId="3" fontId="8" fillId="0" borderId="16" xfId="0" applyNumberFormat="1" applyFont="1" applyBorder="1" applyAlignment="1">
      <alignment vertical="center"/>
    </xf>
    <xf numFmtId="3" fontId="9" fillId="0" borderId="16" xfId="0" applyNumberFormat="1" applyFont="1" applyBorder="1" applyAlignment="1">
      <alignment horizontal="center" vertical="center"/>
    </xf>
    <xf numFmtId="3" fontId="9" fillId="0" borderId="16" xfId="0" applyNumberFormat="1" applyFont="1" applyBorder="1" applyAlignment="1">
      <alignment horizontal="center" vertical="center" wrapText="1"/>
    </xf>
    <xf numFmtId="3" fontId="9" fillId="2" borderId="17" xfId="0" applyNumberFormat="1" applyFont="1" applyFill="1" applyBorder="1" applyAlignment="1">
      <alignment horizontal="center" vertical="center" wrapText="1"/>
    </xf>
    <xf numFmtId="3" fontId="9" fillId="2" borderId="16" xfId="0" applyNumberFormat="1" applyFont="1" applyFill="1" applyBorder="1" applyAlignment="1">
      <alignment horizontal="center" vertical="center" wrapText="1"/>
    </xf>
    <xf numFmtId="3" fontId="9" fillId="2" borderId="18" xfId="0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 applyAlignment="1">
      <alignment horizontal="center"/>
    </xf>
    <xf numFmtId="3" fontId="3" fillId="2" borderId="10" xfId="0" applyNumberFormat="1" applyFont="1" applyFill="1" applyBorder="1" applyAlignment="1">
      <alignment horizontal="center"/>
    </xf>
    <xf numFmtId="9" fontId="3" fillId="0" borderId="19" xfId="1" applyFont="1" applyFill="1" applyBorder="1" applyAlignment="1">
      <alignment horizontal="center"/>
    </xf>
    <xf numFmtId="9" fontId="3" fillId="0" borderId="0" xfId="1" applyFont="1" applyFill="1" applyBorder="1" applyAlignment="1">
      <alignment horizontal="center"/>
    </xf>
    <xf numFmtId="3" fontId="3" fillId="2" borderId="9" xfId="0" applyNumberFormat="1" applyFont="1" applyFill="1" applyBorder="1" applyAlignment="1">
      <alignment horizontal="center" vertical="center"/>
    </xf>
    <xf numFmtId="3" fontId="3" fillId="2" borderId="20" xfId="0" applyNumberFormat="1" applyFont="1" applyFill="1" applyBorder="1" applyAlignment="1">
      <alignment horizontal="center"/>
    </xf>
    <xf numFmtId="3" fontId="3" fillId="2" borderId="11" xfId="0" applyNumberFormat="1" applyFont="1" applyFill="1" applyBorder="1" applyAlignment="1">
      <alignment horizontal="center"/>
    </xf>
    <xf numFmtId="3" fontId="3" fillId="2" borderId="14" xfId="0" applyNumberFormat="1" applyFont="1" applyFill="1" applyBorder="1" applyAlignment="1">
      <alignment horizontal="center"/>
    </xf>
    <xf numFmtId="9" fontId="3" fillId="0" borderId="23" xfId="1" applyFont="1" applyFill="1" applyBorder="1" applyAlignment="1">
      <alignment horizontal="center"/>
    </xf>
    <xf numFmtId="9" fontId="3" fillId="0" borderId="24" xfId="1" applyFont="1" applyFill="1" applyBorder="1" applyAlignment="1">
      <alignment horizontal="center"/>
    </xf>
    <xf numFmtId="3" fontId="3" fillId="2" borderId="26" xfId="0" applyNumberFormat="1" applyFont="1" applyFill="1" applyBorder="1" applyAlignment="1">
      <alignment horizontal="center"/>
    </xf>
    <xf numFmtId="3" fontId="3" fillId="2" borderId="32" xfId="0" applyNumberFormat="1" applyFont="1" applyFill="1" applyBorder="1" applyAlignment="1">
      <alignment horizontal="center"/>
    </xf>
    <xf numFmtId="3" fontId="4" fillId="0" borderId="0" xfId="0" applyNumberFormat="1" applyFont="1" applyAlignment="1">
      <alignment horizontal="right"/>
    </xf>
    <xf numFmtId="3" fontId="4" fillId="3" borderId="0" xfId="0" applyNumberFormat="1" applyFont="1" applyFill="1" applyAlignment="1">
      <alignment horizontal="center"/>
    </xf>
    <xf numFmtId="9" fontId="2" fillId="0" borderId="0" xfId="1" applyFont="1" applyBorder="1" applyAlignment="1">
      <alignment horizontal="center"/>
    </xf>
    <xf numFmtId="9" fontId="3" fillId="0" borderId="0" xfId="1" applyFont="1"/>
    <xf numFmtId="3" fontId="4" fillId="0" borderId="0" xfId="0" applyNumberFormat="1" applyFont="1" applyAlignment="1">
      <alignment horizontal="center" vertical="center" wrapText="1"/>
    </xf>
    <xf numFmtId="4" fontId="3" fillId="0" borderId="0" xfId="0" applyNumberFormat="1" applyFont="1"/>
    <xf numFmtId="9" fontId="3" fillId="0" borderId="0" xfId="1" applyFont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3" fontId="9" fillId="2" borderId="6" xfId="0" applyNumberFormat="1" applyFont="1" applyFill="1" applyBorder="1" applyAlignment="1">
      <alignment horizontal="center" vertical="center" wrapText="1"/>
    </xf>
    <xf numFmtId="3" fontId="9" fillId="2" borderId="7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3" fontId="8" fillId="2" borderId="16" xfId="0" applyNumberFormat="1" applyFont="1" applyFill="1" applyBorder="1" applyAlignment="1">
      <alignment horizontal="center" vertical="center" wrapText="1"/>
    </xf>
    <xf numFmtId="3" fontId="9" fillId="2" borderId="14" xfId="0" applyNumberFormat="1" applyFont="1" applyFill="1" applyBorder="1" applyAlignment="1">
      <alignment horizontal="center" vertical="center" wrapText="1"/>
    </xf>
    <xf numFmtId="3" fontId="4" fillId="3" borderId="36" xfId="0" applyNumberFormat="1" applyFont="1" applyFill="1" applyBorder="1" applyAlignment="1">
      <alignment horizontal="center" vertical="center"/>
    </xf>
    <xf numFmtId="3" fontId="4" fillId="3" borderId="37" xfId="0" applyNumberFormat="1" applyFont="1" applyFill="1" applyBorder="1" applyAlignment="1">
      <alignment horizontal="center" vertical="center"/>
    </xf>
    <xf numFmtId="3" fontId="4" fillId="3" borderId="38" xfId="0" applyNumberFormat="1" applyFont="1" applyFill="1" applyBorder="1" applyAlignment="1">
      <alignment horizontal="center" vertical="center"/>
    </xf>
    <xf numFmtId="3" fontId="4" fillId="3" borderId="12" xfId="0" applyNumberFormat="1" applyFont="1" applyFill="1" applyBorder="1"/>
    <xf numFmtId="3" fontId="3" fillId="2" borderId="25" xfId="0" applyNumberFormat="1" applyFont="1" applyFill="1" applyBorder="1" applyAlignment="1">
      <alignment horizontal="center"/>
    </xf>
    <xf numFmtId="3" fontId="4" fillId="3" borderId="31" xfId="0" applyNumberFormat="1" applyFont="1" applyFill="1" applyBorder="1" applyAlignment="1">
      <alignment horizontal="center"/>
    </xf>
    <xf numFmtId="3" fontId="8" fillId="0" borderId="0" xfId="0" applyNumberFormat="1" applyFont="1"/>
    <xf numFmtId="3" fontId="9" fillId="0" borderId="0" xfId="0" applyNumberFormat="1" applyFont="1" applyAlignment="1">
      <alignment vertical="center"/>
    </xf>
    <xf numFmtId="3" fontId="3" fillId="0" borderId="16" xfId="0" applyNumberFormat="1" applyFont="1" applyBorder="1" applyAlignment="1">
      <alignment horizontal="center"/>
    </xf>
    <xf numFmtId="3" fontId="8" fillId="0" borderId="2" xfId="0" applyNumberFormat="1" applyFont="1" applyBorder="1" applyAlignment="1">
      <alignment horizontal="center" vertical="center"/>
    </xf>
    <xf numFmtId="9" fontId="3" fillId="0" borderId="19" xfId="1" applyFont="1" applyBorder="1" applyAlignment="1">
      <alignment horizontal="center"/>
    </xf>
    <xf numFmtId="9" fontId="3" fillId="0" borderId="23" xfId="1" applyFont="1" applyBorder="1" applyAlignment="1">
      <alignment horizontal="center"/>
    </xf>
    <xf numFmtId="9" fontId="3" fillId="0" borderId="24" xfId="1" applyFont="1" applyBorder="1" applyAlignment="1">
      <alignment horizontal="center"/>
    </xf>
    <xf numFmtId="3" fontId="9" fillId="2" borderId="21" xfId="0" applyNumberFormat="1" applyFont="1" applyFill="1" applyBorder="1" applyAlignment="1">
      <alignment horizontal="center" vertical="center" wrapText="1"/>
    </xf>
    <xf numFmtId="3" fontId="9" fillId="2" borderId="22" xfId="0" applyNumberFormat="1" applyFont="1" applyFill="1" applyBorder="1" applyAlignment="1">
      <alignment horizontal="center" vertical="center" wrapText="1"/>
    </xf>
    <xf numFmtId="3" fontId="9" fillId="2" borderId="42" xfId="0" applyNumberFormat="1" applyFont="1" applyFill="1" applyBorder="1" applyAlignment="1">
      <alignment horizontal="center" vertical="center" wrapText="1" readingOrder="1"/>
    </xf>
    <xf numFmtId="3" fontId="9" fillId="2" borderId="44" xfId="0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Alignment="1">
      <alignment horizontal="center" vertical="center"/>
    </xf>
    <xf numFmtId="3" fontId="8" fillId="2" borderId="14" xfId="0" applyNumberFormat="1" applyFont="1" applyFill="1" applyBorder="1" applyAlignment="1">
      <alignment horizontal="center" vertical="center"/>
    </xf>
    <xf numFmtId="3" fontId="8" fillId="2" borderId="43" xfId="0" applyNumberFormat="1" applyFont="1" applyFill="1" applyBorder="1" applyAlignment="1">
      <alignment horizontal="center" vertical="center"/>
    </xf>
    <xf numFmtId="3" fontId="8" fillId="2" borderId="45" xfId="0" applyNumberFormat="1" applyFont="1" applyFill="1" applyBorder="1" applyAlignment="1">
      <alignment horizontal="center" vertical="center"/>
    </xf>
    <xf numFmtId="3" fontId="8" fillId="2" borderId="15" xfId="0" applyNumberFormat="1" applyFont="1" applyFill="1" applyBorder="1" applyAlignment="1">
      <alignment horizontal="center" vertical="center"/>
    </xf>
    <xf numFmtId="3" fontId="9" fillId="2" borderId="41" xfId="0" applyNumberFormat="1" applyFont="1" applyFill="1" applyBorder="1" applyAlignment="1">
      <alignment horizontal="center" vertical="center" wrapText="1"/>
    </xf>
    <xf numFmtId="3" fontId="8" fillId="2" borderId="33" xfId="0" applyNumberFormat="1" applyFont="1" applyFill="1" applyBorder="1" applyAlignment="1">
      <alignment horizontal="center" vertical="center"/>
    </xf>
    <xf numFmtId="3" fontId="3" fillId="2" borderId="45" xfId="0" applyNumberFormat="1" applyFont="1" applyFill="1" applyBorder="1" applyAlignment="1">
      <alignment horizontal="center"/>
    </xf>
    <xf numFmtId="3" fontId="4" fillId="3" borderId="12" xfId="0" applyNumberFormat="1" applyFont="1" applyFill="1" applyBorder="1" applyAlignment="1">
      <alignment horizontal="center"/>
    </xf>
    <xf numFmtId="3" fontId="9" fillId="0" borderId="0" xfId="0" applyNumberFormat="1" applyFont="1" applyAlignment="1">
      <alignment horizontal="center" vertical="center" wrapText="1"/>
    </xf>
    <xf numFmtId="9" fontId="3" fillId="2" borderId="11" xfId="1" applyFont="1" applyFill="1" applyBorder="1" applyAlignment="1">
      <alignment horizontal="center"/>
    </xf>
    <xf numFmtId="9" fontId="3" fillId="2" borderId="32" xfId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3" fontId="3" fillId="2" borderId="43" xfId="0" applyNumberFormat="1" applyFont="1" applyFill="1" applyBorder="1" applyAlignment="1">
      <alignment horizontal="center"/>
    </xf>
    <xf numFmtId="164" fontId="3" fillId="2" borderId="9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4" fontId="3" fillId="2" borderId="20" xfId="0" applyNumberFormat="1" applyFont="1" applyFill="1" applyBorder="1" applyAlignment="1">
      <alignment horizontal="center"/>
    </xf>
    <xf numFmtId="164" fontId="3" fillId="2" borderId="19" xfId="0" applyNumberFormat="1" applyFont="1" applyFill="1" applyBorder="1" applyAlignment="1">
      <alignment horizontal="center"/>
    </xf>
    <xf numFmtId="164" fontId="3" fillId="2" borderId="27" xfId="0" applyNumberFormat="1" applyFont="1" applyFill="1" applyBorder="1" applyAlignment="1">
      <alignment horizontal="center"/>
    </xf>
    <xf numFmtId="164" fontId="3" fillId="2" borderId="24" xfId="0" applyNumberFormat="1" applyFont="1" applyFill="1" applyBorder="1" applyAlignment="1">
      <alignment horizontal="center"/>
    </xf>
    <xf numFmtId="164" fontId="3" fillId="2" borderId="25" xfId="0" applyNumberFormat="1" applyFont="1" applyFill="1" applyBorder="1" applyAlignment="1">
      <alignment horizontal="center"/>
    </xf>
    <xf numFmtId="164" fontId="3" fillId="2" borderId="23" xfId="0" applyNumberFormat="1" applyFont="1" applyFill="1" applyBorder="1" applyAlignment="1">
      <alignment horizontal="center"/>
    </xf>
    <xf numFmtId="164" fontId="4" fillId="3" borderId="36" xfId="0" applyNumberFormat="1" applyFont="1" applyFill="1" applyBorder="1" applyAlignment="1">
      <alignment horizontal="center"/>
    </xf>
    <xf numFmtId="164" fontId="4" fillId="3" borderId="37" xfId="0" applyNumberFormat="1" applyFont="1" applyFill="1" applyBorder="1" applyAlignment="1">
      <alignment horizontal="center"/>
    </xf>
    <xf numFmtId="164" fontId="4" fillId="3" borderId="38" xfId="0" applyNumberFormat="1" applyFont="1" applyFill="1" applyBorder="1" applyAlignment="1">
      <alignment horizontal="center"/>
    </xf>
    <xf numFmtId="164" fontId="4" fillId="3" borderId="39" xfId="0" applyNumberFormat="1" applyFont="1" applyFill="1" applyBorder="1" applyAlignment="1">
      <alignment horizontal="center"/>
    </xf>
    <xf numFmtId="3" fontId="9" fillId="0" borderId="18" xfId="0" applyNumberFormat="1" applyFont="1" applyBorder="1" applyAlignment="1">
      <alignment horizontal="center" vertical="center"/>
    </xf>
    <xf numFmtId="9" fontId="8" fillId="0" borderId="46" xfId="1" applyFont="1" applyFill="1" applyBorder="1" applyAlignment="1">
      <alignment horizontal="center"/>
    </xf>
    <xf numFmtId="9" fontId="8" fillId="0" borderId="47" xfId="1" applyFont="1" applyFill="1" applyBorder="1"/>
    <xf numFmtId="3" fontId="9" fillId="0" borderId="17" xfId="0" applyNumberFormat="1" applyFont="1" applyBorder="1" applyAlignment="1">
      <alignment horizontal="center" vertical="center"/>
    </xf>
    <xf numFmtId="9" fontId="8" fillId="0" borderId="48" xfId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20" xfId="0" applyNumberFormat="1" applyFont="1" applyBorder="1" applyAlignment="1">
      <alignment horizontal="center"/>
    </xf>
    <xf numFmtId="164" fontId="3" fillId="0" borderId="24" xfId="0" applyNumberFormat="1" applyFont="1" applyBorder="1" applyAlignment="1">
      <alignment horizontal="center"/>
    </xf>
    <xf numFmtId="164" fontId="3" fillId="0" borderId="25" xfId="0" applyNumberFormat="1" applyFont="1" applyBorder="1" applyAlignment="1">
      <alignment horizontal="center"/>
    </xf>
    <xf numFmtId="164" fontId="3" fillId="0" borderId="19" xfId="0" applyNumberFormat="1" applyFont="1" applyBorder="1" applyAlignment="1">
      <alignment horizontal="center"/>
    </xf>
    <xf numFmtId="164" fontId="3" fillId="0" borderId="23" xfId="0" applyNumberFormat="1" applyFont="1" applyBorder="1" applyAlignment="1">
      <alignment horizontal="center"/>
    </xf>
    <xf numFmtId="3" fontId="3" fillId="2" borderId="8" xfId="0" applyNumberFormat="1" applyFont="1" applyFill="1" applyBorder="1"/>
    <xf numFmtId="3" fontId="3" fillId="2" borderId="8" xfId="0" applyNumberFormat="1" applyFont="1" applyFill="1" applyBorder="1" applyAlignment="1">
      <alignment horizontal="center" vertical="center"/>
    </xf>
    <xf numFmtId="3" fontId="3" fillId="0" borderId="14" xfId="0" applyNumberFormat="1" applyFont="1" applyBorder="1" applyAlignment="1">
      <alignment vertical="top" wrapText="1"/>
    </xf>
    <xf numFmtId="3" fontId="11" fillId="0" borderId="0" xfId="0" applyNumberFormat="1" applyFont="1"/>
    <xf numFmtId="3" fontId="3" fillId="0" borderId="0" xfId="0" applyNumberFormat="1" applyFont="1" applyAlignment="1">
      <alignment horizontal="right" vertical="top" wrapText="1"/>
    </xf>
    <xf numFmtId="3" fontId="3" fillId="0" borderId="45" xfId="0" applyNumberFormat="1" applyFont="1" applyBorder="1" applyAlignment="1">
      <alignment horizontal="right" vertical="top" wrapText="1"/>
    </xf>
    <xf numFmtId="3" fontId="3" fillId="0" borderId="0" xfId="0" applyNumberFormat="1" applyFont="1" applyAlignment="1">
      <alignment horizontal="right"/>
    </xf>
    <xf numFmtId="3" fontId="3" fillId="0" borderId="45" xfId="0" applyNumberFormat="1" applyFont="1" applyBorder="1" applyAlignment="1">
      <alignment horizontal="right"/>
    </xf>
    <xf numFmtId="0" fontId="2" fillId="0" borderId="33" xfId="0" applyFont="1" applyBorder="1" applyAlignment="1">
      <alignment horizontal="left" wrapText="1"/>
    </xf>
    <xf numFmtId="0" fontId="2" fillId="0" borderId="34" xfId="0" applyFont="1" applyBorder="1" applyAlignment="1">
      <alignment horizontal="left" wrapText="1"/>
    </xf>
    <xf numFmtId="0" fontId="2" fillId="0" borderId="35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0" fontId="2" fillId="0" borderId="14" xfId="0" applyFont="1" applyBorder="1" applyAlignment="1">
      <alignment horizontal="left" wrapText="1"/>
    </xf>
    <xf numFmtId="0" fontId="2" fillId="0" borderId="15" xfId="0" applyFont="1" applyBorder="1" applyAlignment="1">
      <alignment horizontal="left" wrapText="1"/>
    </xf>
    <xf numFmtId="3" fontId="4" fillId="2" borderId="28" xfId="0" applyNumberFormat="1" applyFont="1" applyFill="1" applyBorder="1" applyAlignment="1">
      <alignment horizontal="center"/>
    </xf>
    <xf numFmtId="3" fontId="4" fillId="2" borderId="29" xfId="0" applyNumberFormat="1" applyFont="1" applyFill="1" applyBorder="1" applyAlignment="1">
      <alignment horizontal="center"/>
    </xf>
    <xf numFmtId="3" fontId="4" fillId="2" borderId="30" xfId="0" applyNumberFormat="1" applyFont="1" applyFill="1" applyBorder="1" applyAlignment="1">
      <alignment horizontal="center"/>
    </xf>
    <xf numFmtId="3" fontId="8" fillId="0" borderId="0" xfId="0" applyNumberFormat="1" applyFont="1" applyAlignment="1">
      <alignment horizontal="left" vertical="center"/>
    </xf>
    <xf numFmtId="3" fontId="4" fillId="2" borderId="3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3" fontId="4" fillId="2" borderId="29" xfId="0" applyNumberFormat="1" applyFont="1" applyFill="1" applyBorder="1" applyAlignment="1">
      <alignment horizontal="center" vertical="center"/>
    </xf>
    <xf numFmtId="3" fontId="4" fillId="2" borderId="30" xfId="0" applyNumberFormat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3" fontId="8" fillId="0" borderId="40" xfId="0" applyNumberFormat="1" applyFont="1" applyBorder="1" applyAlignment="1">
      <alignment horizontal="left" vertical="center"/>
    </xf>
    <xf numFmtId="3" fontId="4" fillId="2" borderId="5" xfId="0" applyNumberFormat="1" applyFont="1" applyFill="1" applyBorder="1" applyAlignment="1">
      <alignment horizontal="center" vertical="center"/>
    </xf>
    <xf numFmtId="3" fontId="4" fillId="2" borderId="28" xfId="0" applyNumberFormat="1" applyFont="1" applyFill="1" applyBorder="1" applyAlignment="1">
      <alignment horizontal="center" vertical="center"/>
    </xf>
    <xf numFmtId="3" fontId="4" fillId="2" borderId="28" xfId="0" applyNumberFormat="1" applyFont="1" applyFill="1" applyBorder="1" applyAlignment="1">
      <alignment horizontal="center" vertical="center" wrapText="1"/>
    </xf>
    <xf numFmtId="3" fontId="4" fillId="2" borderId="30" xfId="0" applyNumberFormat="1" applyFont="1" applyFill="1" applyBorder="1" applyAlignment="1">
      <alignment horizontal="center" vertical="center" wrapText="1"/>
    </xf>
    <xf numFmtId="3" fontId="4" fillId="2" borderId="29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5BC2E7"/>
      <color rgb="FFFFCC10"/>
      <color rgb="FFCF2C35"/>
      <color rgb="FF648C14"/>
      <color rgb="FFDDDDDD"/>
      <color rgb="FF96BC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9A1488-1EF8-4441-8C62-DC4966B7C2F9}">
  <sheetPr>
    <tabColor rgb="FF648C14"/>
  </sheetPr>
  <dimension ref="A1:AS151"/>
  <sheetViews>
    <sheetView tabSelected="1" zoomScaleNormal="100" workbookViewId="0">
      <selection activeCell="U3" sqref="U3"/>
    </sheetView>
  </sheetViews>
  <sheetFormatPr defaultColWidth="4.88671875" defaultRowHeight="14.4" x14ac:dyDescent="0.3"/>
  <cols>
    <col min="1" max="1" width="11.44140625" style="1" customWidth="1"/>
    <col min="2" max="2" width="17.5546875" style="1" hidden="1" customWidth="1"/>
    <col min="3" max="3" width="8.88671875" style="1" hidden="1" customWidth="1"/>
    <col min="4" max="4" width="11.109375" style="1" hidden="1" customWidth="1"/>
    <col min="5" max="5" width="10" style="1" hidden="1" customWidth="1"/>
    <col min="6" max="6" width="7.88671875" style="1" customWidth="1"/>
    <col min="7" max="7" width="17.44140625" style="1" hidden="1" customWidth="1"/>
    <col min="8" max="11" width="11" style="1" customWidth="1"/>
    <col min="12" max="12" width="8.6640625" style="1" customWidth="1"/>
    <col min="13" max="20" width="11" style="1" customWidth="1"/>
    <col min="21" max="21" width="8.5546875" style="1" customWidth="1"/>
    <col min="22" max="22" width="6.5546875" style="1" customWidth="1"/>
    <col min="23" max="23" width="11.5546875" style="1" customWidth="1"/>
    <col min="24" max="24" width="8.77734375" style="1" customWidth="1"/>
    <col min="25" max="25" width="8.5546875" style="1" customWidth="1"/>
    <col min="26" max="27" width="8" style="1" customWidth="1"/>
    <col min="28" max="28" width="7" style="1" customWidth="1"/>
    <col min="29" max="29" width="11.33203125" style="1" customWidth="1"/>
    <col min="30" max="31" width="8.6640625" style="1" customWidth="1"/>
    <col min="32" max="33" width="8" style="1" customWidth="1"/>
    <col min="34" max="34" width="8.6640625" style="1" customWidth="1"/>
    <col min="35" max="35" width="8.77734375" style="1" customWidth="1"/>
    <col min="36" max="37" width="8" style="1" customWidth="1"/>
    <col min="38" max="38" width="8.5546875" style="1" customWidth="1"/>
    <col min="39" max="39" width="10.6640625" style="1" customWidth="1"/>
    <col min="40" max="40" width="27.5546875" style="1" customWidth="1"/>
    <col min="41" max="16384" width="4.88671875" style="1"/>
  </cols>
  <sheetData>
    <row r="1" spans="1:45" ht="13.95" customHeight="1" x14ac:dyDescent="0.3">
      <c r="S1" s="43"/>
      <c r="T1" s="43"/>
      <c r="U1" s="44"/>
      <c r="AG1" s="43"/>
      <c r="AH1" s="43"/>
      <c r="AI1" s="43"/>
    </row>
    <row r="2" spans="1:45" ht="18.600000000000001" customHeight="1" thickBot="1" x14ac:dyDescent="0.4">
      <c r="A2" s="13" t="s">
        <v>0</v>
      </c>
      <c r="K2" s="79" t="s">
        <v>1</v>
      </c>
      <c r="L2" s="14"/>
      <c r="O2" s="14"/>
      <c r="Q2" s="43"/>
      <c r="R2" s="112" t="s">
        <v>47</v>
      </c>
      <c r="S2" s="113"/>
      <c r="T2" s="114"/>
      <c r="U2" s="13" t="str">
        <f>A2</f>
        <v>Näringsåtgång &amp; Foderförbrukning</v>
      </c>
      <c r="AC2" s="79" t="s">
        <v>2</v>
      </c>
      <c r="AF2" s="43"/>
      <c r="AG2" s="43"/>
      <c r="AH2" s="43"/>
      <c r="AI2" s="43"/>
    </row>
    <row r="3" spans="1:45" ht="15.6" x14ac:dyDescent="0.3">
      <c r="A3" s="107" t="s">
        <v>3</v>
      </c>
      <c r="M3" s="118" t="s">
        <v>4</v>
      </c>
      <c r="N3" s="119"/>
      <c r="O3" s="119"/>
      <c r="P3" s="120"/>
      <c r="R3" s="115"/>
      <c r="S3" s="116"/>
      <c r="T3" s="117"/>
      <c r="U3" s="107" t="str">
        <f>A3</f>
        <v>Ungtjur Mjölkras</v>
      </c>
    </row>
    <row r="4" spans="1:45" x14ac:dyDescent="0.3">
      <c r="A4" s="3"/>
      <c r="J4" s="56"/>
      <c r="K4" s="56"/>
      <c r="L4" s="56"/>
      <c r="M4" s="96" t="s">
        <v>5</v>
      </c>
      <c r="N4" s="19" t="s">
        <v>6</v>
      </c>
      <c r="O4" s="19" t="s">
        <v>7</v>
      </c>
      <c r="P4" s="93" t="s">
        <v>8</v>
      </c>
    </row>
    <row r="5" spans="1:45" ht="15" thickBot="1" x14ac:dyDescent="0.35">
      <c r="A5" s="3" t="s">
        <v>9</v>
      </c>
      <c r="K5" s="57"/>
      <c r="L5" s="57"/>
      <c r="M5" s="97">
        <v>0.4</v>
      </c>
      <c r="N5" s="94">
        <v>0.34</v>
      </c>
      <c r="O5" s="94">
        <v>0.89</v>
      </c>
      <c r="P5" s="95">
        <v>0.89</v>
      </c>
      <c r="U5" s="3" t="str">
        <f>A5</f>
        <v>Alternativ 1. LÅG INTENSITET</v>
      </c>
    </row>
    <row r="6" spans="1:45" ht="15" customHeight="1" thickBot="1" x14ac:dyDescent="0.35">
      <c r="A6" s="121" t="s">
        <v>10</v>
      </c>
      <c r="B6" s="121"/>
      <c r="C6" s="121"/>
      <c r="D6" s="121"/>
      <c r="E6" s="121"/>
      <c r="F6" s="121"/>
      <c r="H6" s="15">
        <v>1000</v>
      </c>
      <c r="U6" s="108" t="str">
        <f>A6</f>
        <v>Beräknad tillväxt, g/dag:</v>
      </c>
      <c r="V6" s="108"/>
      <c r="W6" s="109"/>
      <c r="X6" s="104">
        <f>H6</f>
        <v>1000</v>
      </c>
    </row>
    <row r="7" spans="1:45" x14ac:dyDescent="0.3">
      <c r="A7" s="14"/>
      <c r="F7" s="14"/>
      <c r="H7" s="122" t="s">
        <v>11</v>
      </c>
      <c r="I7" s="123"/>
      <c r="J7" s="123"/>
      <c r="K7" s="123"/>
      <c r="L7" s="17"/>
      <c r="M7" s="124" t="s">
        <v>12</v>
      </c>
      <c r="N7" s="124"/>
      <c r="O7" s="124"/>
      <c r="P7" s="125"/>
      <c r="Q7" s="126" t="s">
        <v>13</v>
      </c>
      <c r="R7" s="127"/>
      <c r="S7" s="127"/>
      <c r="T7" s="128"/>
      <c r="U7" s="106"/>
      <c r="V7" s="106"/>
      <c r="W7" s="122" t="s">
        <v>14</v>
      </c>
      <c r="X7" s="123"/>
      <c r="Y7" s="123"/>
      <c r="Z7" s="123"/>
      <c r="AA7" s="130"/>
      <c r="AB7" s="7"/>
      <c r="AC7" s="122" t="s">
        <v>15</v>
      </c>
      <c r="AD7" s="123"/>
      <c r="AE7" s="123"/>
      <c r="AF7" s="123"/>
      <c r="AG7" s="130"/>
      <c r="AH7" s="122" t="s">
        <v>16</v>
      </c>
      <c r="AI7" s="123"/>
      <c r="AJ7" s="123"/>
      <c r="AK7" s="130"/>
      <c r="AL7" s="134" t="s">
        <v>17</v>
      </c>
      <c r="AM7" s="133"/>
    </row>
    <row r="8" spans="1:45" ht="28.8" x14ac:dyDescent="0.3">
      <c r="A8" s="72" t="s">
        <v>18</v>
      </c>
      <c r="B8" s="18" t="s">
        <v>19</v>
      </c>
      <c r="C8" s="19">
        <f>H6</f>
        <v>1000</v>
      </c>
      <c r="D8" s="19" t="s">
        <v>20</v>
      </c>
      <c r="E8" s="19" t="s">
        <v>21</v>
      </c>
      <c r="F8" s="47" t="s">
        <v>22</v>
      </c>
      <c r="G8" s="20" t="s">
        <v>23</v>
      </c>
      <c r="H8" s="21" t="str">
        <f>M4</f>
        <v>grovfoder 1</v>
      </c>
      <c r="I8" s="22" t="str">
        <f>N4</f>
        <v>grovfoder 2</v>
      </c>
      <c r="J8" s="22" t="str">
        <f>O4</f>
        <v>foder 3</v>
      </c>
      <c r="K8" s="22" t="str">
        <f>P4</f>
        <v>foder 4</v>
      </c>
      <c r="L8" s="46" t="s">
        <v>24</v>
      </c>
      <c r="M8" s="22" t="str">
        <f>M4</f>
        <v>grovfoder 1</v>
      </c>
      <c r="N8" s="22" t="str">
        <f>N4</f>
        <v>grovfoder 2</v>
      </c>
      <c r="O8" s="22" t="str">
        <f>O4</f>
        <v>foder 3</v>
      </c>
      <c r="P8" s="23" t="str">
        <f>P4</f>
        <v>foder 4</v>
      </c>
      <c r="Q8" s="21" t="str">
        <f>M4</f>
        <v>grovfoder 1</v>
      </c>
      <c r="R8" s="22" t="str">
        <f>N4</f>
        <v>grovfoder 2</v>
      </c>
      <c r="S8" s="22" t="str">
        <f>O4</f>
        <v>foder 3</v>
      </c>
      <c r="T8" s="23" t="str">
        <f>P4</f>
        <v>foder 4</v>
      </c>
      <c r="U8" s="72" t="str">
        <f>A8</f>
        <v>Vikt, kg</v>
      </c>
      <c r="V8" s="22" t="str">
        <f>F8</f>
        <v>Antal dagar</v>
      </c>
      <c r="W8" s="45" t="s">
        <v>25</v>
      </c>
      <c r="X8" s="22" t="str">
        <f>M4</f>
        <v>grovfoder 1</v>
      </c>
      <c r="Y8" s="22" t="str">
        <f>N4</f>
        <v>grovfoder 2</v>
      </c>
      <c r="Z8" s="22" t="str">
        <f>O4</f>
        <v>foder 3</v>
      </c>
      <c r="AA8" s="23" t="str">
        <f>P4</f>
        <v>foder 4</v>
      </c>
      <c r="AB8" s="76"/>
      <c r="AC8" s="45" t="s">
        <v>25</v>
      </c>
      <c r="AD8" s="22" t="str">
        <f>M4</f>
        <v>grovfoder 1</v>
      </c>
      <c r="AE8" s="22" t="str">
        <f>N4</f>
        <v>grovfoder 2</v>
      </c>
      <c r="AF8" s="22" t="str">
        <f>O4</f>
        <v>foder 3</v>
      </c>
      <c r="AG8" s="23" t="str">
        <f>P4</f>
        <v>foder 4</v>
      </c>
      <c r="AH8" s="21" t="str">
        <f>M4</f>
        <v>grovfoder 1</v>
      </c>
      <c r="AI8" s="22" t="str">
        <f>N4</f>
        <v>grovfoder 2</v>
      </c>
      <c r="AJ8" s="22" t="str">
        <f>O4</f>
        <v>foder 3</v>
      </c>
      <c r="AK8" s="23" t="str">
        <f>P4</f>
        <v>foder 4</v>
      </c>
      <c r="AL8" s="72" t="s">
        <v>26</v>
      </c>
      <c r="AM8" s="46" t="s">
        <v>27</v>
      </c>
    </row>
    <row r="9" spans="1:45" x14ac:dyDescent="0.3">
      <c r="A9" s="24" t="s">
        <v>28</v>
      </c>
      <c r="B9" s="4">
        <v>100</v>
      </c>
      <c r="C9" s="4">
        <f>(0.475*B9^0.75)+(($C$8/1000)*(6.28+0.0188*B9)/((1-0.3*($C$8/1000))*0.435))</f>
        <v>41.818848442450054</v>
      </c>
      <c r="D9" s="4">
        <v>75</v>
      </c>
      <c r="E9" s="4">
        <v>125</v>
      </c>
      <c r="F9" s="25">
        <f>(E9-D9)/($C$8/1000)</f>
        <v>50</v>
      </c>
      <c r="G9" s="24">
        <f t="shared" ref="G9:G20" si="0">F9*C9</f>
        <v>2090.9424221225026</v>
      </c>
      <c r="H9" s="26">
        <v>0.3</v>
      </c>
      <c r="I9" s="27">
        <v>0.2</v>
      </c>
      <c r="J9" s="27">
        <v>0.4</v>
      </c>
      <c r="K9" s="27">
        <v>0.1</v>
      </c>
      <c r="L9" s="77">
        <f>SUM(H9:K9)</f>
        <v>1</v>
      </c>
      <c r="M9" s="98">
        <v>10.5</v>
      </c>
      <c r="N9" s="98">
        <v>12</v>
      </c>
      <c r="O9" s="98">
        <v>13</v>
      </c>
      <c r="P9" s="99">
        <v>13</v>
      </c>
      <c r="Q9" s="102">
        <v>2</v>
      </c>
      <c r="R9" s="98">
        <v>1.6</v>
      </c>
      <c r="S9" s="98">
        <v>3</v>
      </c>
      <c r="T9" s="99">
        <v>4</v>
      </c>
      <c r="U9" s="67" t="str">
        <f t="shared" ref="U9:U20" si="1">A9</f>
        <v>75-125</v>
      </c>
      <c r="V9" s="73">
        <f t="shared" ref="V9:V20" si="2">F9</f>
        <v>50</v>
      </c>
      <c r="W9" s="28">
        <f t="shared" ref="W9:W20" si="3">G9/($H9*$M9+$I9*$N9+$J9*$O9+K9*$P9)</f>
        <v>173.52219270726161</v>
      </c>
      <c r="X9" s="24">
        <f t="shared" ref="X9:X20" si="4">W9*$H$9</f>
        <v>52.056657812178479</v>
      </c>
      <c r="Y9" s="24">
        <f t="shared" ref="Y9:Y20" si="5">W9*$I$9</f>
        <v>34.704438541452326</v>
      </c>
      <c r="Z9" s="24">
        <f t="shared" ref="Z9:Z20" si="6">W9*$J$9</f>
        <v>69.408877082904652</v>
      </c>
      <c r="AA9" s="29">
        <f t="shared" ref="AA9:AA20" si="7">W9*$K$9</f>
        <v>17.352219270726163</v>
      </c>
      <c r="AB9" s="4"/>
      <c r="AC9" s="81">
        <f>W9/$F9</f>
        <v>3.4704438541452323</v>
      </c>
      <c r="AD9" s="82">
        <f>X9/$F9</f>
        <v>1.0411331562435695</v>
      </c>
      <c r="AE9" s="82">
        <f>Y9/$F9</f>
        <v>0.69408877082904652</v>
      </c>
      <c r="AF9" s="82">
        <f>Z9/$F9</f>
        <v>1.388177541658093</v>
      </c>
      <c r="AG9" s="83">
        <f>AA9/$F9</f>
        <v>0.34704438541452326</v>
      </c>
      <c r="AH9" s="84">
        <f t="shared" ref="AH9:AH20" si="8">AD9/$M$5</f>
        <v>2.6028328906089238</v>
      </c>
      <c r="AI9" s="82">
        <f t="shared" ref="AI9:AI20" si="9">AE9/$N$5</f>
        <v>2.0414375612619016</v>
      </c>
      <c r="AJ9" s="82">
        <f t="shared" ref="AJ9:AJ20" si="10">AF9/$O$5</f>
        <v>1.5597500468068461</v>
      </c>
      <c r="AK9" s="83">
        <f t="shared" ref="AK9:AK20" si="11">AG9/$P$5</f>
        <v>0.38993751170171154</v>
      </c>
      <c r="AL9" s="74">
        <f t="shared" ref="AL9:AL20" si="12">(AD9*Q9)+(R9*AE9)+(S9*AJ9)+(AK9*T9)</f>
        <v>9.4318085330409982</v>
      </c>
      <c r="AM9" s="30">
        <f>AL9*$F9</f>
        <v>471.59042665204993</v>
      </c>
    </row>
    <row r="10" spans="1:45" x14ac:dyDescent="0.3">
      <c r="A10" s="24" t="s">
        <v>29</v>
      </c>
      <c r="B10" s="4">
        <v>150</v>
      </c>
      <c r="C10" s="4">
        <f t="shared" ref="C10:C20" si="13">(0.475*B10^0.75)+(($C$8/1000)*(6.28+0.0188*B10)/((1-0.3*($C$8/1000))*0.435))</f>
        <v>50.244320532868315</v>
      </c>
      <c r="D10" s="4">
        <v>126</v>
      </c>
      <c r="E10" s="4">
        <v>175</v>
      </c>
      <c r="F10" s="25">
        <f t="shared" ref="F10:F20" si="14">(E10-D10)/($C$8/1000)</f>
        <v>49</v>
      </c>
      <c r="G10" s="24">
        <f t="shared" si="0"/>
        <v>2461.9717061105475</v>
      </c>
      <c r="H10" s="26">
        <v>0.3</v>
      </c>
      <c r="I10" s="27">
        <v>0.2</v>
      </c>
      <c r="J10" s="27">
        <v>0.4</v>
      </c>
      <c r="K10" s="27">
        <v>0.1</v>
      </c>
      <c r="L10" s="77">
        <f t="shared" ref="L10:L20" si="15">SUM(H10:K10)</f>
        <v>1</v>
      </c>
      <c r="M10" s="98">
        <v>10.5</v>
      </c>
      <c r="N10" s="98">
        <v>12</v>
      </c>
      <c r="O10" s="98">
        <v>13</v>
      </c>
      <c r="P10" s="99">
        <v>13</v>
      </c>
      <c r="Q10" s="102">
        <v>2</v>
      </c>
      <c r="R10" s="98">
        <v>1.6</v>
      </c>
      <c r="S10" s="98">
        <v>3</v>
      </c>
      <c r="T10" s="99">
        <v>4</v>
      </c>
      <c r="U10" s="67" t="str">
        <f t="shared" si="1"/>
        <v>126-175</v>
      </c>
      <c r="V10" s="69">
        <f t="shared" si="2"/>
        <v>49</v>
      </c>
      <c r="W10" s="28">
        <f t="shared" si="3"/>
        <v>204.31300465647695</v>
      </c>
      <c r="X10" s="24">
        <f t="shared" si="4"/>
        <v>61.293901396943085</v>
      </c>
      <c r="Y10" s="24">
        <f t="shared" si="5"/>
        <v>40.86260093129539</v>
      </c>
      <c r="Z10" s="24">
        <f t="shared" si="6"/>
        <v>81.725201862590779</v>
      </c>
      <c r="AA10" s="29">
        <f t="shared" si="7"/>
        <v>20.431300465647695</v>
      </c>
      <c r="AB10" s="4"/>
      <c r="AC10" s="81">
        <f t="shared" ref="AC10:AC20" si="16">W10/$F10</f>
        <v>4.1696531562546317</v>
      </c>
      <c r="AD10" s="82">
        <f t="shared" ref="AD10:AD20" si="17">X10/F10</f>
        <v>1.2508959468763894</v>
      </c>
      <c r="AE10" s="82">
        <f t="shared" ref="AE10:AE20" si="18">Y10/F10</f>
        <v>0.83393063125092637</v>
      </c>
      <c r="AF10" s="82">
        <f t="shared" ref="AF10:AF20" si="19">Z10/F10</f>
        <v>1.6678612625018527</v>
      </c>
      <c r="AG10" s="83">
        <f t="shared" ref="AG10:AG20" si="20">AA10/$F10</f>
        <v>0.41696531562546318</v>
      </c>
      <c r="AH10" s="84">
        <f t="shared" si="8"/>
        <v>3.1272398671909731</v>
      </c>
      <c r="AI10" s="82">
        <f t="shared" si="9"/>
        <v>2.4527371507380185</v>
      </c>
      <c r="AJ10" s="82">
        <f t="shared" si="10"/>
        <v>1.8740014185414076</v>
      </c>
      <c r="AK10" s="83">
        <f t="shared" si="11"/>
        <v>0.46850035463535189</v>
      </c>
      <c r="AL10" s="74">
        <f t="shared" si="12"/>
        <v>11.332086577919892</v>
      </c>
      <c r="AM10" s="30">
        <f t="shared" ref="AM10:AM20" si="21">AL10*$F10</f>
        <v>555.27224231807475</v>
      </c>
    </row>
    <row r="11" spans="1:45" x14ac:dyDescent="0.3">
      <c r="A11" s="24" t="s">
        <v>30</v>
      </c>
      <c r="B11" s="4">
        <v>200</v>
      </c>
      <c r="C11" s="4">
        <f t="shared" si="13"/>
        <v>58.233990896367175</v>
      </c>
      <c r="D11" s="4">
        <f>E10+1</f>
        <v>176</v>
      </c>
      <c r="E11" s="4">
        <v>225</v>
      </c>
      <c r="F11" s="25">
        <f t="shared" si="14"/>
        <v>49</v>
      </c>
      <c r="G11" s="24">
        <f t="shared" si="0"/>
        <v>2853.4655539219916</v>
      </c>
      <c r="H11" s="26">
        <v>0.3</v>
      </c>
      <c r="I11" s="27">
        <v>0.2</v>
      </c>
      <c r="J11" s="27">
        <v>0.4</v>
      </c>
      <c r="K11" s="27">
        <v>0.1</v>
      </c>
      <c r="L11" s="77">
        <f t="shared" si="15"/>
        <v>1</v>
      </c>
      <c r="M11" s="98">
        <v>10.5</v>
      </c>
      <c r="N11" s="98">
        <v>12</v>
      </c>
      <c r="O11" s="98">
        <v>13</v>
      </c>
      <c r="P11" s="99">
        <v>13</v>
      </c>
      <c r="Q11" s="102">
        <v>2</v>
      </c>
      <c r="R11" s="98">
        <v>1.6</v>
      </c>
      <c r="S11" s="98">
        <v>3</v>
      </c>
      <c r="T11" s="99">
        <v>4</v>
      </c>
      <c r="U11" s="67" t="str">
        <f t="shared" si="1"/>
        <v>176-225</v>
      </c>
      <c r="V11" s="69">
        <f t="shared" si="2"/>
        <v>49</v>
      </c>
      <c r="W11" s="28">
        <f t="shared" si="3"/>
        <v>236.80212065742668</v>
      </c>
      <c r="X11" s="24">
        <f t="shared" si="4"/>
        <v>71.040636197227997</v>
      </c>
      <c r="Y11" s="24">
        <f t="shared" si="5"/>
        <v>47.360424131485338</v>
      </c>
      <c r="Z11" s="24">
        <f t="shared" si="6"/>
        <v>94.720848262970677</v>
      </c>
      <c r="AA11" s="29">
        <f t="shared" si="7"/>
        <v>23.680212065742669</v>
      </c>
      <c r="AB11" s="4"/>
      <c r="AC11" s="81">
        <f t="shared" si="16"/>
        <v>4.8326963399474829</v>
      </c>
      <c r="AD11" s="82">
        <f t="shared" si="17"/>
        <v>1.4498089019842448</v>
      </c>
      <c r="AE11" s="82">
        <f t="shared" si="18"/>
        <v>0.96653926798949674</v>
      </c>
      <c r="AF11" s="82">
        <f t="shared" si="19"/>
        <v>1.9330785359789935</v>
      </c>
      <c r="AG11" s="83">
        <f t="shared" si="20"/>
        <v>0.48326963399474837</v>
      </c>
      <c r="AH11" s="84">
        <f t="shared" si="8"/>
        <v>3.624522254960612</v>
      </c>
      <c r="AI11" s="82">
        <f t="shared" si="9"/>
        <v>2.8427625529102842</v>
      </c>
      <c r="AJ11" s="82">
        <f t="shared" si="10"/>
        <v>2.171998355032577</v>
      </c>
      <c r="AK11" s="83">
        <f t="shared" si="11"/>
        <v>0.54299958875814425</v>
      </c>
      <c r="AL11" s="74">
        <f t="shared" si="12"/>
        <v>13.134074052881992</v>
      </c>
      <c r="AM11" s="30">
        <f>AL11*$F11</f>
        <v>643.56962859121757</v>
      </c>
      <c r="AR11" s="3"/>
    </row>
    <row r="12" spans="1:45" x14ac:dyDescent="0.3">
      <c r="A12" s="24" t="s">
        <v>31</v>
      </c>
      <c r="B12" s="4">
        <v>250</v>
      </c>
      <c r="C12" s="4">
        <f t="shared" si="13"/>
        <v>65.923157255462314</v>
      </c>
      <c r="D12" s="4">
        <f t="shared" ref="D12:D20" si="22">E11+1</f>
        <v>226</v>
      </c>
      <c r="E12" s="4">
        <v>275</v>
      </c>
      <c r="F12" s="25">
        <f t="shared" si="14"/>
        <v>49</v>
      </c>
      <c r="G12" s="24">
        <f t="shared" si="0"/>
        <v>3230.2347055176533</v>
      </c>
      <c r="H12" s="26">
        <v>0.3</v>
      </c>
      <c r="I12" s="27">
        <v>0.2</v>
      </c>
      <c r="J12" s="27">
        <v>0.4</v>
      </c>
      <c r="K12" s="27">
        <v>0.1</v>
      </c>
      <c r="L12" s="77">
        <f t="shared" si="15"/>
        <v>1</v>
      </c>
      <c r="M12" s="98">
        <v>10.5</v>
      </c>
      <c r="N12" s="98">
        <v>12</v>
      </c>
      <c r="O12" s="98">
        <v>13</v>
      </c>
      <c r="P12" s="99">
        <v>13</v>
      </c>
      <c r="Q12" s="102">
        <v>2</v>
      </c>
      <c r="R12" s="98">
        <v>1.6</v>
      </c>
      <c r="S12" s="98">
        <v>3</v>
      </c>
      <c r="T12" s="99">
        <v>4</v>
      </c>
      <c r="U12" s="67" t="str">
        <f t="shared" si="1"/>
        <v>226-275</v>
      </c>
      <c r="V12" s="69">
        <f t="shared" si="2"/>
        <v>49</v>
      </c>
      <c r="W12" s="28">
        <f t="shared" si="3"/>
        <v>268.0692701674401</v>
      </c>
      <c r="X12" s="24">
        <f t="shared" si="4"/>
        <v>80.420781050232023</v>
      </c>
      <c r="Y12" s="24">
        <f t="shared" si="5"/>
        <v>53.613854033488025</v>
      </c>
      <c r="Z12" s="24">
        <f t="shared" si="6"/>
        <v>107.22770806697605</v>
      </c>
      <c r="AA12" s="29">
        <f t="shared" si="7"/>
        <v>26.806927016744012</v>
      </c>
      <c r="AB12" s="4"/>
      <c r="AC12" s="81">
        <f t="shared" si="16"/>
        <v>5.4708014319885736</v>
      </c>
      <c r="AD12" s="82">
        <f t="shared" si="17"/>
        <v>1.6412404295965719</v>
      </c>
      <c r="AE12" s="82">
        <f t="shared" si="18"/>
        <v>1.0941602863977149</v>
      </c>
      <c r="AF12" s="82">
        <f t="shared" si="19"/>
        <v>2.1883205727954298</v>
      </c>
      <c r="AG12" s="83">
        <f t="shared" si="20"/>
        <v>0.54708014319885745</v>
      </c>
      <c r="AH12" s="84">
        <f t="shared" si="8"/>
        <v>4.1031010739914295</v>
      </c>
      <c r="AI12" s="82">
        <f t="shared" si="9"/>
        <v>3.2181184894050436</v>
      </c>
      <c r="AJ12" s="82">
        <f t="shared" si="10"/>
        <v>2.4587871604443032</v>
      </c>
      <c r="AK12" s="83">
        <f t="shared" si="11"/>
        <v>0.61469679011107581</v>
      </c>
      <c r="AL12" s="74">
        <f t="shared" si="12"/>
        <v>14.868285959206702</v>
      </c>
      <c r="AM12" s="30">
        <f t="shared" si="21"/>
        <v>728.54601200112836</v>
      </c>
      <c r="AN12" s="10"/>
      <c r="AO12" s="7"/>
      <c r="AP12" s="7"/>
      <c r="AQ12" s="7"/>
      <c r="AR12" s="2"/>
    </row>
    <row r="13" spans="1:45" x14ac:dyDescent="0.3">
      <c r="A13" s="24" t="s">
        <v>32</v>
      </c>
      <c r="B13" s="4">
        <v>300</v>
      </c>
      <c r="C13" s="4">
        <f t="shared" si="13"/>
        <v>73.386203866526984</v>
      </c>
      <c r="D13" s="4">
        <f t="shared" si="22"/>
        <v>276</v>
      </c>
      <c r="E13" s="4">
        <v>325</v>
      </c>
      <c r="F13" s="25">
        <f t="shared" si="14"/>
        <v>49</v>
      </c>
      <c r="G13" s="24">
        <f t="shared" si="0"/>
        <v>3595.9239894598222</v>
      </c>
      <c r="H13" s="26">
        <v>0.3</v>
      </c>
      <c r="I13" s="27">
        <v>0.2</v>
      </c>
      <c r="J13" s="27">
        <v>0.4</v>
      </c>
      <c r="K13" s="27">
        <v>0.1</v>
      </c>
      <c r="L13" s="77">
        <f t="shared" si="15"/>
        <v>1</v>
      </c>
      <c r="M13" s="98">
        <v>10.5</v>
      </c>
      <c r="N13" s="98">
        <v>12</v>
      </c>
      <c r="O13" s="98">
        <v>13</v>
      </c>
      <c r="P13" s="99">
        <v>13</v>
      </c>
      <c r="Q13" s="102">
        <v>2</v>
      </c>
      <c r="R13" s="98">
        <v>1.6</v>
      </c>
      <c r="S13" s="98">
        <v>3</v>
      </c>
      <c r="T13" s="99">
        <v>4</v>
      </c>
      <c r="U13" s="67" t="str">
        <f t="shared" si="1"/>
        <v>276-325</v>
      </c>
      <c r="V13" s="69">
        <f t="shared" si="2"/>
        <v>49</v>
      </c>
      <c r="W13" s="28">
        <f t="shared" si="3"/>
        <v>298.41692858587737</v>
      </c>
      <c r="X13" s="24">
        <f t="shared" si="4"/>
        <v>89.525078575763203</v>
      </c>
      <c r="Y13" s="24">
        <f t="shared" si="5"/>
        <v>59.683385717175476</v>
      </c>
      <c r="Z13" s="24">
        <f t="shared" si="6"/>
        <v>119.36677143435095</v>
      </c>
      <c r="AA13" s="29">
        <f t="shared" si="7"/>
        <v>29.841692858587738</v>
      </c>
      <c r="AB13" s="4"/>
      <c r="AC13" s="81">
        <f t="shared" si="16"/>
        <v>6.0901413997117828</v>
      </c>
      <c r="AD13" s="82">
        <f t="shared" si="17"/>
        <v>1.8270424199135347</v>
      </c>
      <c r="AE13" s="82">
        <f t="shared" si="18"/>
        <v>1.2180282799423567</v>
      </c>
      <c r="AF13" s="82">
        <f t="shared" si="19"/>
        <v>2.4360565598847135</v>
      </c>
      <c r="AG13" s="83">
        <f t="shared" si="20"/>
        <v>0.60901413997117837</v>
      </c>
      <c r="AH13" s="84">
        <f t="shared" si="8"/>
        <v>4.5676060497838362</v>
      </c>
      <c r="AI13" s="82">
        <f t="shared" si="9"/>
        <v>3.5824361174775197</v>
      </c>
      <c r="AJ13" s="82">
        <f t="shared" si="10"/>
        <v>2.7371422021176555</v>
      </c>
      <c r="AK13" s="83">
        <f t="shared" si="11"/>
        <v>0.68428555052941387</v>
      </c>
      <c r="AL13" s="74">
        <f t="shared" si="12"/>
        <v>16.551498896205462</v>
      </c>
      <c r="AM13" s="30">
        <f t="shared" si="21"/>
        <v>811.02344591406768</v>
      </c>
    </row>
    <row r="14" spans="1:45" x14ac:dyDescent="0.3">
      <c r="A14" s="24" t="s">
        <v>33</v>
      </c>
      <c r="B14" s="4">
        <v>350</v>
      </c>
      <c r="C14" s="4">
        <f t="shared" si="13"/>
        <v>80.669740696511553</v>
      </c>
      <c r="D14" s="4">
        <f t="shared" si="22"/>
        <v>326</v>
      </c>
      <c r="E14" s="4">
        <v>375</v>
      </c>
      <c r="F14" s="25">
        <f t="shared" si="14"/>
        <v>49</v>
      </c>
      <c r="G14" s="24">
        <f t="shared" si="0"/>
        <v>3952.8172941290659</v>
      </c>
      <c r="H14" s="26">
        <v>0.3</v>
      </c>
      <c r="I14" s="27">
        <v>0.2</v>
      </c>
      <c r="J14" s="27">
        <v>0.4</v>
      </c>
      <c r="K14" s="27">
        <v>0.1</v>
      </c>
      <c r="L14" s="77">
        <f t="shared" si="15"/>
        <v>1</v>
      </c>
      <c r="M14" s="98">
        <v>10.5</v>
      </c>
      <c r="N14" s="98">
        <v>12</v>
      </c>
      <c r="O14" s="98">
        <v>13</v>
      </c>
      <c r="P14" s="99">
        <v>13</v>
      </c>
      <c r="Q14" s="102">
        <v>2</v>
      </c>
      <c r="R14" s="98">
        <v>1.6</v>
      </c>
      <c r="S14" s="98">
        <v>3</v>
      </c>
      <c r="T14" s="99">
        <v>4</v>
      </c>
      <c r="U14" s="67" t="str">
        <f t="shared" si="1"/>
        <v>326-375</v>
      </c>
      <c r="V14" s="69">
        <f t="shared" si="2"/>
        <v>49</v>
      </c>
      <c r="W14" s="28">
        <f t="shared" si="3"/>
        <v>328.0346302181797</v>
      </c>
      <c r="X14" s="24">
        <f t="shared" si="4"/>
        <v>98.410389065453913</v>
      </c>
      <c r="Y14" s="24">
        <f t="shared" si="5"/>
        <v>65.606926043635937</v>
      </c>
      <c r="Z14" s="24">
        <f t="shared" si="6"/>
        <v>131.21385208727187</v>
      </c>
      <c r="AA14" s="29">
        <f t="shared" si="7"/>
        <v>32.803463021817969</v>
      </c>
      <c r="AB14" s="4"/>
      <c r="AC14" s="81">
        <f t="shared" si="16"/>
        <v>6.694584290166933</v>
      </c>
      <c r="AD14" s="82">
        <f t="shared" si="17"/>
        <v>2.0083752870500797</v>
      </c>
      <c r="AE14" s="82">
        <f t="shared" si="18"/>
        <v>1.3389168580333866</v>
      </c>
      <c r="AF14" s="82">
        <f t="shared" si="19"/>
        <v>2.6778337160667731</v>
      </c>
      <c r="AG14" s="83">
        <f t="shared" si="20"/>
        <v>0.66945842901669328</v>
      </c>
      <c r="AH14" s="84">
        <f t="shared" si="8"/>
        <v>5.0209382176251989</v>
      </c>
      <c r="AI14" s="82">
        <f t="shared" si="9"/>
        <v>3.9379907589217247</v>
      </c>
      <c r="AJ14" s="82">
        <f t="shared" si="10"/>
        <v>3.0088019281649134</v>
      </c>
      <c r="AK14" s="83">
        <f t="shared" si="11"/>
        <v>0.75220048204122836</v>
      </c>
      <c r="AL14" s="74">
        <f t="shared" si="12"/>
        <v>18.19422525961323</v>
      </c>
      <c r="AM14" s="30">
        <f t="shared" si="21"/>
        <v>891.51703772104827</v>
      </c>
      <c r="AS14" s="3"/>
    </row>
    <row r="15" spans="1:45" x14ac:dyDescent="0.3">
      <c r="A15" s="24" t="s">
        <v>34</v>
      </c>
      <c r="B15" s="4">
        <v>400</v>
      </c>
      <c r="C15" s="4">
        <f t="shared" si="13"/>
        <v>87.805488616830985</v>
      </c>
      <c r="D15" s="4">
        <f t="shared" si="22"/>
        <v>376</v>
      </c>
      <c r="E15" s="4">
        <v>425</v>
      </c>
      <c r="F15" s="25">
        <f t="shared" si="14"/>
        <v>49</v>
      </c>
      <c r="G15" s="24">
        <f t="shared" si="0"/>
        <v>4302.4689422247184</v>
      </c>
      <c r="H15" s="26">
        <v>0.3</v>
      </c>
      <c r="I15" s="27">
        <v>0.2</v>
      </c>
      <c r="J15" s="27">
        <v>0.4</v>
      </c>
      <c r="K15" s="27">
        <v>0.1</v>
      </c>
      <c r="L15" s="77">
        <f t="shared" si="15"/>
        <v>1</v>
      </c>
      <c r="M15" s="98">
        <v>10.5</v>
      </c>
      <c r="N15" s="98">
        <v>12</v>
      </c>
      <c r="O15" s="98">
        <v>13</v>
      </c>
      <c r="P15" s="99">
        <v>13</v>
      </c>
      <c r="Q15" s="102">
        <v>2</v>
      </c>
      <c r="R15" s="98">
        <v>1.6</v>
      </c>
      <c r="S15" s="98">
        <v>3</v>
      </c>
      <c r="T15" s="99">
        <v>4</v>
      </c>
      <c r="U15" s="67" t="str">
        <f t="shared" si="1"/>
        <v>376-425</v>
      </c>
      <c r="V15" s="69">
        <f t="shared" si="2"/>
        <v>49</v>
      </c>
      <c r="W15" s="28">
        <f t="shared" si="3"/>
        <v>357.05136449997661</v>
      </c>
      <c r="X15" s="24">
        <f t="shared" si="4"/>
        <v>107.11540934999299</v>
      </c>
      <c r="Y15" s="24">
        <f t="shared" si="5"/>
        <v>71.41027289999532</v>
      </c>
      <c r="Z15" s="24">
        <f t="shared" si="6"/>
        <v>142.82054579999064</v>
      </c>
      <c r="AA15" s="29">
        <f t="shared" si="7"/>
        <v>35.70513644999766</v>
      </c>
      <c r="AB15" s="4"/>
      <c r="AC15" s="81">
        <f t="shared" si="16"/>
        <v>7.2867625408158494</v>
      </c>
      <c r="AD15" s="82">
        <f t="shared" si="17"/>
        <v>2.1860287622447547</v>
      </c>
      <c r="AE15" s="82">
        <f t="shared" si="18"/>
        <v>1.4573525081631697</v>
      </c>
      <c r="AF15" s="82">
        <f t="shared" si="19"/>
        <v>2.9147050163263395</v>
      </c>
      <c r="AG15" s="83">
        <f t="shared" si="20"/>
        <v>0.72867625408158487</v>
      </c>
      <c r="AH15" s="84">
        <f t="shared" si="8"/>
        <v>5.4650719056118868</v>
      </c>
      <c r="AI15" s="82">
        <f t="shared" si="9"/>
        <v>4.2863309063622639</v>
      </c>
      <c r="AJ15" s="82">
        <f t="shared" si="10"/>
        <v>3.274949456546449</v>
      </c>
      <c r="AK15" s="83">
        <f t="shared" si="11"/>
        <v>0.81873736413661224</v>
      </c>
      <c r="AL15" s="74">
        <f t="shared" si="12"/>
        <v>19.803619363736377</v>
      </c>
      <c r="AM15" s="30">
        <f t="shared" si="21"/>
        <v>970.37734882308246</v>
      </c>
      <c r="AS15" s="2"/>
    </row>
    <row r="16" spans="1:45" x14ac:dyDescent="0.3">
      <c r="A16" s="24" t="s">
        <v>35</v>
      </c>
      <c r="B16" s="4">
        <v>450</v>
      </c>
      <c r="C16" s="4">
        <f t="shared" si="13"/>
        <v>94.816308782274049</v>
      </c>
      <c r="D16" s="4">
        <f t="shared" si="22"/>
        <v>426</v>
      </c>
      <c r="E16" s="4">
        <v>476</v>
      </c>
      <c r="F16" s="25">
        <f t="shared" si="14"/>
        <v>50</v>
      </c>
      <c r="G16" s="24">
        <f t="shared" si="0"/>
        <v>4740.8154391137023</v>
      </c>
      <c r="H16" s="26">
        <v>0.3</v>
      </c>
      <c r="I16" s="27">
        <v>0.2</v>
      </c>
      <c r="J16" s="27">
        <v>0.4</v>
      </c>
      <c r="K16" s="27">
        <v>0.1</v>
      </c>
      <c r="L16" s="77">
        <f t="shared" si="15"/>
        <v>1</v>
      </c>
      <c r="M16" s="98">
        <v>10.5</v>
      </c>
      <c r="N16" s="98">
        <v>12</v>
      </c>
      <c r="O16" s="98">
        <v>13</v>
      </c>
      <c r="P16" s="99">
        <v>13</v>
      </c>
      <c r="Q16" s="102">
        <v>2</v>
      </c>
      <c r="R16" s="98">
        <v>1.6</v>
      </c>
      <c r="S16" s="98">
        <v>3</v>
      </c>
      <c r="T16" s="99">
        <v>4</v>
      </c>
      <c r="U16" s="67" t="str">
        <f t="shared" si="1"/>
        <v>426-476</v>
      </c>
      <c r="V16" s="69">
        <f t="shared" si="2"/>
        <v>50</v>
      </c>
      <c r="W16" s="28">
        <f t="shared" si="3"/>
        <v>393.42866714636529</v>
      </c>
      <c r="X16" s="24">
        <f t="shared" si="4"/>
        <v>118.02860014390959</v>
      </c>
      <c r="Y16" s="24">
        <f t="shared" si="5"/>
        <v>78.685733429273057</v>
      </c>
      <c r="Z16" s="24">
        <f t="shared" si="6"/>
        <v>157.37146685854611</v>
      </c>
      <c r="AA16" s="29">
        <f t="shared" si="7"/>
        <v>39.342866714636529</v>
      </c>
      <c r="AB16" s="4"/>
      <c r="AC16" s="81">
        <f t="shared" si="16"/>
        <v>7.8685733429273057</v>
      </c>
      <c r="AD16" s="82">
        <f t="shared" si="17"/>
        <v>2.3605720028781918</v>
      </c>
      <c r="AE16" s="82">
        <f t="shared" si="18"/>
        <v>1.5737146685854611</v>
      </c>
      <c r="AF16" s="82">
        <f t="shared" si="19"/>
        <v>3.1474293371709221</v>
      </c>
      <c r="AG16" s="83">
        <f t="shared" si="20"/>
        <v>0.78685733429273053</v>
      </c>
      <c r="AH16" s="84">
        <f t="shared" si="8"/>
        <v>5.9014300071954793</v>
      </c>
      <c r="AI16" s="82">
        <f t="shared" si="9"/>
        <v>4.62857255466312</v>
      </c>
      <c r="AJ16" s="82">
        <f t="shared" si="10"/>
        <v>3.5364374574954178</v>
      </c>
      <c r="AK16" s="83">
        <f t="shared" si="11"/>
        <v>0.88410936437385446</v>
      </c>
      <c r="AL16" s="74">
        <f t="shared" si="12"/>
        <v>21.384837305474793</v>
      </c>
      <c r="AM16" s="30">
        <f t="shared" si="21"/>
        <v>1069.2418652737397</v>
      </c>
    </row>
    <row r="17" spans="1:45" x14ac:dyDescent="0.3">
      <c r="A17" s="24" t="s">
        <v>36</v>
      </c>
      <c r="B17" s="4">
        <v>500</v>
      </c>
      <c r="C17" s="4">
        <f t="shared" si="13"/>
        <v>101.71938788699002</v>
      </c>
      <c r="D17" s="4">
        <f t="shared" si="22"/>
        <v>477</v>
      </c>
      <c r="E17" s="4">
        <v>525</v>
      </c>
      <c r="F17" s="25">
        <f t="shared" si="14"/>
        <v>48</v>
      </c>
      <c r="G17" s="24">
        <f t="shared" si="0"/>
        <v>4882.5306185755207</v>
      </c>
      <c r="H17" s="26">
        <v>0.3</v>
      </c>
      <c r="I17" s="27">
        <v>0.2</v>
      </c>
      <c r="J17" s="27">
        <v>0.4</v>
      </c>
      <c r="K17" s="27">
        <v>0.1</v>
      </c>
      <c r="L17" s="77">
        <f t="shared" si="15"/>
        <v>1</v>
      </c>
      <c r="M17" s="98">
        <v>10.5</v>
      </c>
      <c r="N17" s="98">
        <v>12</v>
      </c>
      <c r="O17" s="98">
        <v>13</v>
      </c>
      <c r="P17" s="99">
        <v>13</v>
      </c>
      <c r="Q17" s="102">
        <v>2</v>
      </c>
      <c r="R17" s="98">
        <v>1.6</v>
      </c>
      <c r="S17" s="98">
        <v>3</v>
      </c>
      <c r="T17" s="99">
        <v>4</v>
      </c>
      <c r="U17" s="67" t="str">
        <f t="shared" si="1"/>
        <v>476-525</v>
      </c>
      <c r="V17" s="69">
        <f t="shared" si="2"/>
        <v>48</v>
      </c>
      <c r="W17" s="28">
        <f t="shared" si="3"/>
        <v>405.18926295232535</v>
      </c>
      <c r="X17" s="24">
        <f t="shared" si="4"/>
        <v>121.5567788856976</v>
      </c>
      <c r="Y17" s="24">
        <f t="shared" si="5"/>
        <v>81.037852590465079</v>
      </c>
      <c r="Z17" s="24">
        <f t="shared" si="6"/>
        <v>162.07570518093016</v>
      </c>
      <c r="AA17" s="29">
        <f t="shared" si="7"/>
        <v>40.518926295232539</v>
      </c>
      <c r="AB17" s="4"/>
      <c r="AC17" s="81">
        <f t="shared" si="16"/>
        <v>8.4414429781734448</v>
      </c>
      <c r="AD17" s="82">
        <f t="shared" si="17"/>
        <v>2.5324328934520333</v>
      </c>
      <c r="AE17" s="82">
        <f t="shared" si="18"/>
        <v>1.6882885956346891</v>
      </c>
      <c r="AF17" s="82">
        <f t="shared" si="19"/>
        <v>3.3765771912693783</v>
      </c>
      <c r="AG17" s="83">
        <f t="shared" si="20"/>
        <v>0.84414429781734457</v>
      </c>
      <c r="AH17" s="84">
        <f t="shared" si="8"/>
        <v>6.3310822336300827</v>
      </c>
      <c r="AI17" s="82">
        <f t="shared" si="9"/>
        <v>4.9655546930432033</v>
      </c>
      <c r="AJ17" s="82">
        <f t="shared" si="10"/>
        <v>3.7939069564824472</v>
      </c>
      <c r="AK17" s="83">
        <f t="shared" si="11"/>
        <v>0.94847673912061181</v>
      </c>
      <c r="AL17" s="74">
        <f t="shared" si="12"/>
        <v>22.94175536584936</v>
      </c>
      <c r="AM17" s="30">
        <f t="shared" si="21"/>
        <v>1101.2042575607693</v>
      </c>
    </row>
    <row r="18" spans="1:45" x14ac:dyDescent="0.3">
      <c r="A18" s="24" t="s">
        <v>37</v>
      </c>
      <c r="B18" s="4">
        <v>550</v>
      </c>
      <c r="C18" s="4">
        <f t="shared" si="13"/>
        <v>108.52807312542333</v>
      </c>
      <c r="D18" s="4">
        <f t="shared" si="22"/>
        <v>526</v>
      </c>
      <c r="E18" s="4">
        <v>575</v>
      </c>
      <c r="F18" s="25">
        <f t="shared" si="14"/>
        <v>49</v>
      </c>
      <c r="G18" s="24">
        <f t="shared" si="0"/>
        <v>5317.8755831457429</v>
      </c>
      <c r="H18" s="26">
        <v>0.3</v>
      </c>
      <c r="I18" s="27">
        <v>0.2</v>
      </c>
      <c r="J18" s="27">
        <v>0.4</v>
      </c>
      <c r="K18" s="27">
        <v>0.1</v>
      </c>
      <c r="L18" s="77">
        <f t="shared" si="15"/>
        <v>1</v>
      </c>
      <c r="M18" s="98">
        <v>10.5</v>
      </c>
      <c r="N18" s="98">
        <v>12</v>
      </c>
      <c r="O18" s="98">
        <v>13</v>
      </c>
      <c r="P18" s="99">
        <v>13</v>
      </c>
      <c r="Q18" s="102">
        <v>2</v>
      </c>
      <c r="R18" s="98">
        <v>1.6</v>
      </c>
      <c r="S18" s="98">
        <v>3</v>
      </c>
      <c r="T18" s="99">
        <v>4</v>
      </c>
      <c r="U18" s="67" t="str">
        <f t="shared" si="1"/>
        <v>526-575</v>
      </c>
      <c r="V18" s="69">
        <f t="shared" si="2"/>
        <v>49</v>
      </c>
      <c r="W18" s="28">
        <f t="shared" si="3"/>
        <v>441.31747577972965</v>
      </c>
      <c r="X18" s="24">
        <f t="shared" si="4"/>
        <v>132.39524273391888</v>
      </c>
      <c r="Y18" s="24">
        <f t="shared" si="5"/>
        <v>88.263495155945932</v>
      </c>
      <c r="Z18" s="24">
        <f t="shared" si="6"/>
        <v>176.52699031189186</v>
      </c>
      <c r="AA18" s="29">
        <f t="shared" si="7"/>
        <v>44.131747577972966</v>
      </c>
      <c r="AB18" s="4"/>
      <c r="AC18" s="81">
        <f t="shared" si="16"/>
        <v>9.0064790975455029</v>
      </c>
      <c r="AD18" s="82">
        <f t="shared" si="17"/>
        <v>2.7019437292636503</v>
      </c>
      <c r="AE18" s="82">
        <f t="shared" si="18"/>
        <v>1.8012958195091007</v>
      </c>
      <c r="AF18" s="82">
        <f t="shared" si="19"/>
        <v>3.6025916390182013</v>
      </c>
      <c r="AG18" s="83">
        <f t="shared" si="20"/>
        <v>0.90064790975455034</v>
      </c>
      <c r="AH18" s="84">
        <f t="shared" si="8"/>
        <v>6.7548593231591259</v>
      </c>
      <c r="AI18" s="82">
        <f t="shared" si="9"/>
        <v>5.2979288809091196</v>
      </c>
      <c r="AJ18" s="82">
        <f t="shared" si="10"/>
        <v>4.0478557741777541</v>
      </c>
      <c r="AK18" s="83">
        <f t="shared" si="11"/>
        <v>1.0119639435444385</v>
      </c>
      <c r="AL18" s="74">
        <f t="shared" si="12"/>
        <v>24.477383866452879</v>
      </c>
      <c r="AM18" s="30">
        <f t="shared" si="21"/>
        <v>1199.3918094561911</v>
      </c>
    </row>
    <row r="19" spans="1:45" x14ac:dyDescent="0.3">
      <c r="A19" s="24" t="s">
        <v>38</v>
      </c>
      <c r="B19" s="4">
        <v>600</v>
      </c>
      <c r="C19" s="4">
        <f t="shared" si="13"/>
        <v>115.25300058607522</v>
      </c>
      <c r="D19" s="4">
        <f t="shared" si="22"/>
        <v>576</v>
      </c>
      <c r="E19" s="4">
        <v>625</v>
      </c>
      <c r="F19" s="25">
        <f t="shared" si="14"/>
        <v>49</v>
      </c>
      <c r="G19" s="24">
        <f t="shared" si="0"/>
        <v>5647.3970287176853</v>
      </c>
      <c r="H19" s="26">
        <v>0.3</v>
      </c>
      <c r="I19" s="27">
        <v>0.2</v>
      </c>
      <c r="J19" s="27">
        <v>0.4</v>
      </c>
      <c r="K19" s="27">
        <v>0.1</v>
      </c>
      <c r="L19" s="77">
        <f t="shared" si="15"/>
        <v>1</v>
      </c>
      <c r="M19" s="98">
        <v>10.5</v>
      </c>
      <c r="N19" s="98">
        <v>12</v>
      </c>
      <c r="O19" s="98">
        <v>13</v>
      </c>
      <c r="P19" s="99">
        <v>13</v>
      </c>
      <c r="Q19" s="102">
        <v>2</v>
      </c>
      <c r="R19" s="98">
        <v>1.6</v>
      </c>
      <c r="S19" s="98">
        <v>3</v>
      </c>
      <c r="T19" s="99">
        <v>4</v>
      </c>
      <c r="U19" s="67" t="str">
        <f t="shared" si="1"/>
        <v>576-625</v>
      </c>
      <c r="V19" s="69">
        <f t="shared" si="2"/>
        <v>49</v>
      </c>
      <c r="W19" s="28">
        <f t="shared" si="3"/>
        <v>468.66365383549254</v>
      </c>
      <c r="X19" s="24">
        <f t="shared" si="4"/>
        <v>140.59909615064777</v>
      </c>
      <c r="Y19" s="24">
        <f t="shared" si="5"/>
        <v>93.732730767098516</v>
      </c>
      <c r="Z19" s="24">
        <f t="shared" si="6"/>
        <v>187.46546153419703</v>
      </c>
      <c r="AA19" s="29">
        <f t="shared" si="7"/>
        <v>46.866365383549258</v>
      </c>
      <c r="AB19" s="4"/>
      <c r="AC19" s="81">
        <f t="shared" si="16"/>
        <v>9.5645643639896445</v>
      </c>
      <c r="AD19" s="82">
        <f t="shared" si="17"/>
        <v>2.8693693091968933</v>
      </c>
      <c r="AE19" s="82">
        <f t="shared" si="18"/>
        <v>1.912912872797929</v>
      </c>
      <c r="AF19" s="82">
        <f t="shared" si="19"/>
        <v>3.825825745595858</v>
      </c>
      <c r="AG19" s="83">
        <f t="shared" si="20"/>
        <v>0.95645643639896449</v>
      </c>
      <c r="AH19" s="84">
        <f t="shared" si="8"/>
        <v>7.1734232729922329</v>
      </c>
      <c r="AI19" s="82">
        <f t="shared" si="9"/>
        <v>5.6262143317586144</v>
      </c>
      <c r="AJ19" s="82">
        <f t="shared" si="10"/>
        <v>4.2986806130290542</v>
      </c>
      <c r="AK19" s="83">
        <f t="shared" si="11"/>
        <v>1.0746701532572636</v>
      </c>
      <c r="AL19" s="74">
        <f t="shared" si="12"/>
        <v>25.994121666986693</v>
      </c>
      <c r="AM19" s="30">
        <f t="shared" si="21"/>
        <v>1273.7119616823479</v>
      </c>
    </row>
    <row r="20" spans="1:45" ht="15" thickBot="1" x14ac:dyDescent="0.35">
      <c r="A20" s="31" t="s">
        <v>39</v>
      </c>
      <c r="B20" s="4">
        <v>650</v>
      </c>
      <c r="C20" s="4">
        <f t="shared" si="13"/>
        <v>121.90282554950898</v>
      </c>
      <c r="D20" s="4">
        <f t="shared" si="22"/>
        <v>626</v>
      </c>
      <c r="E20" s="4">
        <v>675</v>
      </c>
      <c r="F20" s="25">
        <f t="shared" si="14"/>
        <v>49</v>
      </c>
      <c r="G20" s="24">
        <f t="shared" si="0"/>
        <v>5973.2384519259394</v>
      </c>
      <c r="H20" s="32">
        <v>0.3</v>
      </c>
      <c r="I20" s="33">
        <v>0.2</v>
      </c>
      <c r="J20" s="33">
        <v>0.4</v>
      </c>
      <c r="K20" s="33">
        <v>0.1</v>
      </c>
      <c r="L20" s="78">
        <f t="shared" si="15"/>
        <v>1</v>
      </c>
      <c r="M20" s="100">
        <v>10.5</v>
      </c>
      <c r="N20" s="100">
        <v>12</v>
      </c>
      <c r="O20" s="100">
        <v>13</v>
      </c>
      <c r="P20" s="101">
        <v>13</v>
      </c>
      <c r="Q20" s="103">
        <v>2</v>
      </c>
      <c r="R20" s="100">
        <v>1.6</v>
      </c>
      <c r="S20" s="100">
        <v>3</v>
      </c>
      <c r="T20" s="101">
        <v>4</v>
      </c>
      <c r="U20" s="68" t="str">
        <f t="shared" si="1"/>
        <v>626-675</v>
      </c>
      <c r="V20" s="69">
        <f t="shared" si="2"/>
        <v>49</v>
      </c>
      <c r="W20" s="28">
        <f t="shared" si="3"/>
        <v>495.70443584447628</v>
      </c>
      <c r="X20" s="24">
        <f t="shared" si="4"/>
        <v>148.71133075334288</v>
      </c>
      <c r="Y20" s="24">
        <f t="shared" si="5"/>
        <v>99.140887168895262</v>
      </c>
      <c r="Z20" s="24">
        <f t="shared" si="6"/>
        <v>198.28177433779052</v>
      </c>
      <c r="AA20" s="29">
        <f t="shared" si="7"/>
        <v>49.570443584447631</v>
      </c>
      <c r="AB20" s="4"/>
      <c r="AC20" s="81">
        <f t="shared" si="16"/>
        <v>10.116417058050537</v>
      </c>
      <c r="AD20" s="82">
        <f t="shared" si="17"/>
        <v>3.0349251174151606</v>
      </c>
      <c r="AE20" s="82">
        <f t="shared" si="18"/>
        <v>2.0232834116101075</v>
      </c>
      <c r="AF20" s="82">
        <f t="shared" si="19"/>
        <v>4.046566823220215</v>
      </c>
      <c r="AG20" s="83">
        <f t="shared" si="20"/>
        <v>1.0116417058050537</v>
      </c>
      <c r="AH20" s="84">
        <f t="shared" si="8"/>
        <v>7.587312793537901</v>
      </c>
      <c r="AI20" s="82">
        <f t="shared" si="9"/>
        <v>5.9508335635591392</v>
      </c>
      <c r="AJ20" s="82">
        <f t="shared" si="10"/>
        <v>4.5467042957530506</v>
      </c>
      <c r="AK20" s="83">
        <f t="shared" si="11"/>
        <v>1.1366760739382626</v>
      </c>
      <c r="AL20" s="34">
        <f t="shared" si="12"/>
        <v>27.493920876418699</v>
      </c>
      <c r="AM20" s="35">
        <f t="shared" si="21"/>
        <v>1347.2021229445163</v>
      </c>
    </row>
    <row r="21" spans="1:45" ht="15" thickBot="1" x14ac:dyDescent="0.35">
      <c r="A21" s="36" t="s">
        <v>40</v>
      </c>
      <c r="F21" s="75">
        <f t="shared" ref="F21:G21" si="23">SUM(F9:F20)</f>
        <v>589</v>
      </c>
      <c r="G21" s="37">
        <f t="shared" si="23"/>
        <v>49049.681734964892</v>
      </c>
      <c r="H21" s="38"/>
      <c r="I21" s="38"/>
      <c r="J21" s="38"/>
      <c r="K21" s="38"/>
      <c r="L21" s="38"/>
      <c r="M21" s="6"/>
      <c r="N21" s="6"/>
      <c r="O21" s="6"/>
      <c r="P21" s="6"/>
      <c r="Q21" s="6"/>
      <c r="R21" s="6"/>
      <c r="S21" s="6"/>
      <c r="T21" s="6"/>
      <c r="U21" s="2" t="s">
        <v>40</v>
      </c>
      <c r="V21" s="53">
        <f>SUM(V9:V20)</f>
        <v>589</v>
      </c>
      <c r="W21" s="50">
        <f>SUM(W9:W20)</f>
        <v>4070.5130070510281</v>
      </c>
      <c r="X21" s="51">
        <f t="shared" ref="X21:AA21" si="24">SUM(X9:X20)</f>
        <v>1221.1539021153083</v>
      </c>
      <c r="Y21" s="51">
        <f t="shared" si="24"/>
        <v>814.10260141020558</v>
      </c>
      <c r="Z21" s="51">
        <f t="shared" si="24"/>
        <v>1628.2052028204112</v>
      </c>
      <c r="AA21" s="52">
        <f t="shared" si="24"/>
        <v>407.05130070510279</v>
      </c>
      <c r="AB21" s="7" t="s">
        <v>41</v>
      </c>
      <c r="AC21" s="89">
        <f>AVERAGE(AC9:AC20)</f>
        <v>6.9177133211430757</v>
      </c>
      <c r="AD21" s="90">
        <f t="shared" ref="AD21:AK21" si="25">AVERAGE(AD9:AD20)</f>
        <v>2.0753139963429228</v>
      </c>
      <c r="AE21" s="90">
        <f t="shared" si="25"/>
        <v>1.3835426642286155</v>
      </c>
      <c r="AF21" s="90">
        <f t="shared" si="25"/>
        <v>2.767085328457231</v>
      </c>
      <c r="AG21" s="91">
        <f t="shared" si="25"/>
        <v>0.69177133211430775</v>
      </c>
      <c r="AH21" s="92">
        <f t="shared" si="25"/>
        <v>5.1882849908573059</v>
      </c>
      <c r="AI21" s="90">
        <f t="shared" si="25"/>
        <v>4.0692431300841623</v>
      </c>
      <c r="AJ21" s="90">
        <f t="shared" si="25"/>
        <v>3.1090846387159901</v>
      </c>
      <c r="AK21" s="91">
        <f t="shared" si="25"/>
        <v>0.77727115967899751</v>
      </c>
      <c r="AL21" s="2" t="s">
        <v>40</v>
      </c>
      <c r="AM21" s="55">
        <f>SUM(AM9:AM20)</f>
        <v>11062.648158938233</v>
      </c>
      <c r="AO21" s="10"/>
      <c r="AP21" s="10"/>
      <c r="AQ21" s="10"/>
      <c r="AR21" s="10"/>
    </row>
    <row r="22" spans="1:45" x14ac:dyDescent="0.3">
      <c r="A22" s="36"/>
      <c r="F22" s="3"/>
      <c r="G22" s="37"/>
      <c r="H22" s="38"/>
      <c r="I22" s="38"/>
      <c r="J22" s="38"/>
      <c r="K22" s="38"/>
      <c r="L22" s="38"/>
      <c r="M22" s="6"/>
      <c r="N22" s="6"/>
      <c r="O22" s="6"/>
      <c r="P22" s="6"/>
      <c r="Q22" s="6"/>
      <c r="R22" s="6"/>
      <c r="S22" s="6"/>
      <c r="T22" s="6"/>
      <c r="U22" s="2"/>
      <c r="V22" s="3"/>
      <c r="W22" s="7"/>
      <c r="X22" s="7"/>
      <c r="Y22" s="7"/>
      <c r="Z22" s="7"/>
      <c r="AA22" s="7"/>
      <c r="AB22" s="7"/>
      <c r="AC22" s="6"/>
      <c r="AD22" s="6"/>
      <c r="AE22" s="6"/>
      <c r="AF22" s="6"/>
      <c r="AG22" s="6"/>
      <c r="AH22" s="6"/>
      <c r="AI22" s="6"/>
      <c r="AJ22" s="6"/>
      <c r="AK22" s="6"/>
      <c r="AL22" s="2"/>
      <c r="AM22" s="2"/>
      <c r="AO22" s="10"/>
      <c r="AP22" s="10"/>
      <c r="AQ22" s="10"/>
      <c r="AR22" s="10"/>
    </row>
    <row r="23" spans="1:45" x14ac:dyDescent="0.3">
      <c r="A23" s="3" t="s">
        <v>42</v>
      </c>
      <c r="H23" s="39"/>
      <c r="I23" s="39"/>
      <c r="J23" s="39"/>
      <c r="K23" s="39"/>
      <c r="L23" s="39"/>
      <c r="U23" s="3" t="str">
        <f>A23</f>
        <v>Alternativ 2. HÖG INTENSITET</v>
      </c>
      <c r="W23" s="7"/>
      <c r="AN23" s="10"/>
      <c r="AO23" s="5"/>
      <c r="AP23" s="5"/>
      <c r="AQ23" s="5"/>
    </row>
    <row r="24" spans="1:45" ht="15" thickBot="1" x14ac:dyDescent="0.35">
      <c r="A24" s="129" t="s">
        <v>10</v>
      </c>
      <c r="B24" s="121"/>
      <c r="C24" s="121"/>
      <c r="D24" s="121"/>
      <c r="E24" s="121"/>
      <c r="F24" s="121"/>
      <c r="H24" s="59">
        <v>1300</v>
      </c>
      <c r="I24" s="39"/>
      <c r="J24" s="39"/>
      <c r="K24" s="39"/>
      <c r="L24" s="39"/>
      <c r="U24" s="110" t="str">
        <f>A24</f>
        <v>Beräknad tillväxt, g/dag:</v>
      </c>
      <c r="V24" s="110"/>
      <c r="W24" s="111"/>
      <c r="X24" s="105">
        <f>H24</f>
        <v>1300</v>
      </c>
      <c r="AN24" s="10"/>
      <c r="AO24" s="5"/>
      <c r="AP24" s="5"/>
      <c r="AQ24" s="5"/>
    </row>
    <row r="25" spans="1:45" x14ac:dyDescent="0.3">
      <c r="G25" s="2"/>
      <c r="H25" s="122" t="s">
        <v>11</v>
      </c>
      <c r="I25" s="123"/>
      <c r="J25" s="123"/>
      <c r="K25" s="123"/>
      <c r="L25" s="16"/>
      <c r="M25" s="122" t="s">
        <v>12</v>
      </c>
      <c r="N25" s="123"/>
      <c r="O25" s="123"/>
      <c r="P25" s="130"/>
      <c r="Q25" s="126" t="s">
        <v>43</v>
      </c>
      <c r="R25" s="127"/>
      <c r="S25" s="127"/>
      <c r="T25" s="128"/>
      <c r="U25" s="40"/>
      <c r="V25" s="40"/>
      <c r="W25" s="131" t="s">
        <v>44</v>
      </c>
      <c r="X25" s="124"/>
      <c r="Y25" s="124"/>
      <c r="Z25" s="124"/>
      <c r="AA25" s="125"/>
      <c r="AB25" s="7"/>
      <c r="AC25" s="131" t="s">
        <v>15</v>
      </c>
      <c r="AD25" s="124"/>
      <c r="AE25" s="124"/>
      <c r="AF25" s="124"/>
      <c r="AG25" s="125"/>
      <c r="AH25" s="131" t="s">
        <v>16</v>
      </c>
      <c r="AI25" s="124"/>
      <c r="AJ25" s="124"/>
      <c r="AK25" s="125"/>
      <c r="AL25" s="132" t="s">
        <v>17</v>
      </c>
      <c r="AM25" s="133"/>
      <c r="AN25" s="10"/>
      <c r="AO25" s="4"/>
      <c r="AP25" s="4"/>
      <c r="AQ25" s="4"/>
    </row>
    <row r="26" spans="1:45" ht="28.8" x14ac:dyDescent="0.3">
      <c r="A26" s="66" t="s">
        <v>18</v>
      </c>
      <c r="B26" s="48" t="s">
        <v>19</v>
      </c>
      <c r="C26" s="65">
        <f>H24</f>
        <v>1300</v>
      </c>
      <c r="D26" s="22" t="s">
        <v>20</v>
      </c>
      <c r="E26" s="22" t="s">
        <v>21</v>
      </c>
      <c r="F26" s="47" t="s">
        <v>22</v>
      </c>
      <c r="G26" s="22" t="s">
        <v>23</v>
      </c>
      <c r="H26" s="21" t="str">
        <f>M4</f>
        <v>grovfoder 1</v>
      </c>
      <c r="I26" s="22" t="str">
        <f>N4</f>
        <v>grovfoder 2</v>
      </c>
      <c r="J26" s="22" t="str">
        <f>O4</f>
        <v>foder 3</v>
      </c>
      <c r="K26" s="22" t="str">
        <f>P4</f>
        <v>foder 4</v>
      </c>
      <c r="L26" s="46" t="s">
        <v>24</v>
      </c>
      <c r="M26" s="21" t="str">
        <f>M4</f>
        <v>grovfoder 1</v>
      </c>
      <c r="N26" s="22" t="str">
        <f t="shared" ref="N26:P26" si="26">N4</f>
        <v>grovfoder 2</v>
      </c>
      <c r="O26" s="22" t="str">
        <f t="shared" si="26"/>
        <v>foder 3</v>
      </c>
      <c r="P26" s="23" t="str">
        <f t="shared" si="26"/>
        <v>foder 4</v>
      </c>
      <c r="Q26" s="21" t="str">
        <f>M4</f>
        <v>grovfoder 1</v>
      </c>
      <c r="R26" s="22" t="str">
        <f t="shared" ref="R26:T26" si="27">N4</f>
        <v>grovfoder 2</v>
      </c>
      <c r="S26" s="22" t="str">
        <f t="shared" si="27"/>
        <v>foder 3</v>
      </c>
      <c r="T26" s="23" t="str">
        <f t="shared" si="27"/>
        <v>foder 4</v>
      </c>
      <c r="U26" s="72" t="str">
        <f>A26</f>
        <v>Vikt, kg</v>
      </c>
      <c r="V26" s="22" t="str">
        <f>F26</f>
        <v>Antal dagar</v>
      </c>
      <c r="W26" s="45" t="s">
        <v>45</v>
      </c>
      <c r="X26" s="49" t="str">
        <f>M4</f>
        <v>grovfoder 1</v>
      </c>
      <c r="Y26" s="49" t="str">
        <f t="shared" ref="Y26:AA26" si="28">N4</f>
        <v>grovfoder 2</v>
      </c>
      <c r="Z26" s="49" t="str">
        <f t="shared" si="28"/>
        <v>foder 3</v>
      </c>
      <c r="AA26" s="64" t="str">
        <f t="shared" si="28"/>
        <v>foder 4</v>
      </c>
      <c r="AB26" s="76"/>
      <c r="AC26" s="45" t="s">
        <v>45</v>
      </c>
      <c r="AD26" s="49" t="str">
        <f>M4</f>
        <v>grovfoder 1</v>
      </c>
      <c r="AE26" s="49" t="str">
        <f t="shared" ref="AE26:AG26" si="29">N4</f>
        <v>grovfoder 2</v>
      </c>
      <c r="AF26" s="49" t="str">
        <f t="shared" si="29"/>
        <v>foder 3</v>
      </c>
      <c r="AG26" s="64" t="str">
        <f t="shared" si="29"/>
        <v>foder 4</v>
      </c>
      <c r="AH26" s="63" t="str">
        <f>M4</f>
        <v>grovfoder 1</v>
      </c>
      <c r="AI26" s="49" t="str">
        <f t="shared" ref="AI26:AK26" si="30">N4</f>
        <v>grovfoder 2</v>
      </c>
      <c r="AJ26" s="49" t="str">
        <f t="shared" si="30"/>
        <v>foder 3</v>
      </c>
      <c r="AK26" s="64" t="str">
        <f t="shared" si="30"/>
        <v>foder 4</v>
      </c>
      <c r="AL26" s="63" t="s">
        <v>46</v>
      </c>
      <c r="AM26" s="64" t="s">
        <v>27</v>
      </c>
      <c r="AN26" s="10"/>
      <c r="AO26" s="5"/>
      <c r="AP26" s="5"/>
      <c r="AQ26" s="5"/>
      <c r="AR26" s="41"/>
    </row>
    <row r="27" spans="1:45" x14ac:dyDescent="0.3">
      <c r="A27" s="24" t="s">
        <v>28</v>
      </c>
      <c r="B27" s="24">
        <v>100</v>
      </c>
      <c r="C27" s="24">
        <f>(0.475*(B27^0.75))+(($C$26/1000)*(6.28+0.0188*B27)/((1-0.3*($C$26/1000))*0.522))</f>
        <v>48.335309181635495</v>
      </c>
      <c r="D27" s="24">
        <v>75</v>
      </c>
      <c r="E27" s="24">
        <v>125</v>
      </c>
      <c r="F27" s="80">
        <f>(E27-D27)/($C$26/1000)</f>
        <v>38.46153846153846</v>
      </c>
      <c r="G27" s="4">
        <f t="shared" ref="G27:G38" si="31">F27*C27</f>
        <v>1859.0503531398267</v>
      </c>
      <c r="H27" s="60">
        <v>0.3</v>
      </c>
      <c r="I27" s="42">
        <v>0.2</v>
      </c>
      <c r="J27" s="42">
        <v>0.4</v>
      </c>
      <c r="K27" s="42">
        <v>0.1</v>
      </c>
      <c r="L27" s="77">
        <f>SUM(H27:K27)</f>
        <v>1</v>
      </c>
      <c r="M27" s="102">
        <v>10.5</v>
      </c>
      <c r="N27" s="98">
        <v>12</v>
      </c>
      <c r="O27" s="98">
        <v>13</v>
      </c>
      <c r="P27" s="99">
        <v>13</v>
      </c>
      <c r="Q27" s="102">
        <v>2</v>
      </c>
      <c r="R27" s="98">
        <v>1.6</v>
      </c>
      <c r="S27" s="98">
        <v>3</v>
      </c>
      <c r="T27" s="99">
        <v>4</v>
      </c>
      <c r="U27" s="70" t="str">
        <f t="shared" ref="U27:U38" si="32">A27</f>
        <v>75-125</v>
      </c>
      <c r="V27" s="67">
        <f t="shared" ref="V27:V38" si="33">F27</f>
        <v>38.46153846153846</v>
      </c>
      <c r="W27" s="28">
        <f t="shared" ref="W27:W38" si="34">G27/($H27*$M27+$I27*$N27+$J27*$O27+K27*$P27)</f>
        <v>154.27803760496485</v>
      </c>
      <c r="X27" s="24">
        <f t="shared" ref="X27:AA38" si="35">$W27*H$27</f>
        <v>46.283411281489457</v>
      </c>
      <c r="Y27" s="24">
        <f t="shared" si="35"/>
        <v>30.855607520992972</v>
      </c>
      <c r="Z27" s="24">
        <f t="shared" si="35"/>
        <v>61.711215041985945</v>
      </c>
      <c r="AA27" s="29">
        <f t="shared" si="35"/>
        <v>15.427803760496486</v>
      </c>
      <c r="AB27" s="4"/>
      <c r="AC27" s="81">
        <f t="shared" ref="AC27:AC38" si="36">W27/F27</f>
        <v>4.0112289777290862</v>
      </c>
      <c r="AD27" s="82">
        <f t="shared" ref="AD27:AD38" si="37">X27/F27</f>
        <v>1.203368693318726</v>
      </c>
      <c r="AE27" s="82">
        <f t="shared" ref="AE27:AE38" si="38">Y27/F27</f>
        <v>0.80224579554581732</v>
      </c>
      <c r="AF27" s="82">
        <f t="shared" ref="AF27:AF38" si="39">Z27/F27</f>
        <v>1.6044915910916346</v>
      </c>
      <c r="AG27" s="83">
        <f>AA27/$F27</f>
        <v>0.40112289777290866</v>
      </c>
      <c r="AH27" s="84">
        <f t="shared" ref="AH27:AH38" si="40">AD27/$M$5</f>
        <v>3.0084217332968146</v>
      </c>
      <c r="AI27" s="82">
        <f t="shared" ref="AI27:AI38" si="41">AE27/$N$5</f>
        <v>2.3595464574876979</v>
      </c>
      <c r="AJ27" s="82">
        <f t="shared" ref="AJ27:AJ38" si="42">AF27/$O$5</f>
        <v>1.8027995405523984</v>
      </c>
      <c r="AK27" s="83">
        <f t="shared" ref="AK27:AK38" si="43">AG27/$P$5</f>
        <v>0.45069988513809961</v>
      </c>
      <c r="AL27" s="84">
        <f t="shared" ref="AL27:AL38" si="44">(AD27*Q27)+(R27*AE27)+(S27*AJ27)+(AK27*T27)</f>
        <v>10.901528821720353</v>
      </c>
      <c r="AM27" s="29">
        <f>AL27*$F27</f>
        <v>419.28957006616741</v>
      </c>
      <c r="AN27" s="10"/>
    </row>
    <row r="28" spans="1:45" x14ac:dyDescent="0.3">
      <c r="A28" s="24" t="s">
        <v>29</v>
      </c>
      <c r="B28" s="24">
        <v>150</v>
      </c>
      <c r="C28" s="24">
        <f t="shared" ref="C28:C38" si="45">(0.475*(B28^0.75))+(($C$26/1000)*(6.28+0.0188*B28)/((1-0.3*($C$26/1000))*0.522))</f>
        <v>57.511451994459932</v>
      </c>
      <c r="D28" s="24">
        <v>126</v>
      </c>
      <c r="E28" s="24">
        <v>175</v>
      </c>
      <c r="F28" s="80">
        <f t="shared" ref="F28:F38" si="46">(E28-D28)/($C$26/1000)</f>
        <v>37.692307692307693</v>
      </c>
      <c r="G28" s="58">
        <f t="shared" si="31"/>
        <v>2167.7393444065669</v>
      </c>
      <c r="H28" s="60">
        <v>0.3</v>
      </c>
      <c r="I28" s="42">
        <v>0.2</v>
      </c>
      <c r="J28" s="42">
        <v>0.4</v>
      </c>
      <c r="K28" s="42">
        <v>0.1</v>
      </c>
      <c r="L28" s="77">
        <f t="shared" ref="L28:L38" si="47">SUM(H28:K28)</f>
        <v>1</v>
      </c>
      <c r="M28" s="102">
        <v>10.5</v>
      </c>
      <c r="N28" s="98">
        <v>12</v>
      </c>
      <c r="O28" s="98">
        <v>13</v>
      </c>
      <c r="P28" s="99">
        <v>13</v>
      </c>
      <c r="Q28" s="102">
        <v>2</v>
      </c>
      <c r="R28" s="98">
        <v>1.6</v>
      </c>
      <c r="S28" s="98">
        <v>3</v>
      </c>
      <c r="T28" s="99">
        <v>4</v>
      </c>
      <c r="U28" s="70" t="str">
        <f t="shared" si="32"/>
        <v>126-175</v>
      </c>
      <c r="V28" s="67">
        <f t="shared" si="33"/>
        <v>37.692307692307693</v>
      </c>
      <c r="W28" s="28">
        <f t="shared" si="34"/>
        <v>179.89538127855326</v>
      </c>
      <c r="X28" s="24">
        <f t="shared" si="35"/>
        <v>53.968614383565978</v>
      </c>
      <c r="Y28" s="24">
        <f t="shared" si="35"/>
        <v>35.979076255710652</v>
      </c>
      <c r="Z28" s="24">
        <f t="shared" si="35"/>
        <v>71.958152511421304</v>
      </c>
      <c r="AA28" s="29">
        <f t="shared" si="35"/>
        <v>17.989538127855326</v>
      </c>
      <c r="AB28" s="4"/>
      <c r="AC28" s="81">
        <f t="shared" si="36"/>
        <v>4.7727346053493722</v>
      </c>
      <c r="AD28" s="82">
        <f t="shared" si="37"/>
        <v>1.4318203816048116</v>
      </c>
      <c r="AE28" s="82">
        <f t="shared" si="38"/>
        <v>0.95454692106987438</v>
      </c>
      <c r="AF28" s="82">
        <f t="shared" si="39"/>
        <v>1.9090938421397488</v>
      </c>
      <c r="AG28" s="83">
        <f t="shared" ref="AG28:AG38" si="48">AA28/$F28</f>
        <v>0.47727346053493719</v>
      </c>
      <c r="AH28" s="84">
        <f t="shared" si="40"/>
        <v>3.5795509540120287</v>
      </c>
      <c r="AI28" s="82">
        <f t="shared" si="41"/>
        <v>2.8074909443231597</v>
      </c>
      <c r="AJ28" s="82">
        <f t="shared" si="42"/>
        <v>2.1450492608311782</v>
      </c>
      <c r="AK28" s="83">
        <f t="shared" si="43"/>
        <v>0.53626231520779455</v>
      </c>
      <c r="AL28" s="84">
        <f t="shared" si="44"/>
        <v>12.971112880246135</v>
      </c>
      <c r="AM28" s="29">
        <f t="shared" ref="AM28:AM38" si="49">AL28*$F28</f>
        <v>488.91117779389282</v>
      </c>
    </row>
    <row r="29" spans="1:45" x14ac:dyDescent="0.3">
      <c r="A29" s="24" t="s">
        <v>30</v>
      </c>
      <c r="B29" s="24">
        <v>200</v>
      </c>
      <c r="C29" s="24">
        <f t="shared" si="45"/>
        <v>66.251793080364962</v>
      </c>
      <c r="D29" s="24">
        <f>E28+1</f>
        <v>176</v>
      </c>
      <c r="E29" s="24">
        <v>225</v>
      </c>
      <c r="F29" s="80">
        <f t="shared" si="46"/>
        <v>37.692307692307693</v>
      </c>
      <c r="G29" s="58">
        <f t="shared" si="31"/>
        <v>2497.1829699522177</v>
      </c>
      <c r="H29" s="60">
        <v>0.3</v>
      </c>
      <c r="I29" s="42">
        <v>0.2</v>
      </c>
      <c r="J29" s="42">
        <v>0.4</v>
      </c>
      <c r="K29" s="42">
        <v>0.1</v>
      </c>
      <c r="L29" s="77">
        <f t="shared" si="47"/>
        <v>1</v>
      </c>
      <c r="M29" s="102">
        <v>10.5</v>
      </c>
      <c r="N29" s="98">
        <v>12</v>
      </c>
      <c r="O29" s="98">
        <v>13</v>
      </c>
      <c r="P29" s="99">
        <v>13</v>
      </c>
      <c r="Q29" s="102">
        <v>2</v>
      </c>
      <c r="R29" s="98">
        <v>1.6</v>
      </c>
      <c r="S29" s="98">
        <v>3</v>
      </c>
      <c r="T29" s="99">
        <v>4</v>
      </c>
      <c r="U29" s="70" t="str">
        <f t="shared" si="32"/>
        <v>176-225</v>
      </c>
      <c r="V29" s="67">
        <f t="shared" si="33"/>
        <v>37.692307692307693</v>
      </c>
      <c r="W29" s="28">
        <f t="shared" si="34"/>
        <v>207.23510124084794</v>
      </c>
      <c r="X29" s="24">
        <f t="shared" si="35"/>
        <v>62.170530372254376</v>
      </c>
      <c r="Y29" s="24">
        <f t="shared" si="35"/>
        <v>41.447020248169594</v>
      </c>
      <c r="Z29" s="24">
        <f t="shared" si="35"/>
        <v>82.894040496339187</v>
      </c>
      <c r="AA29" s="29">
        <f t="shared" si="35"/>
        <v>20.723510124084797</v>
      </c>
      <c r="AB29" s="4"/>
      <c r="AC29" s="81">
        <f t="shared" si="36"/>
        <v>5.4980741145531082</v>
      </c>
      <c r="AD29" s="82">
        <f t="shared" si="37"/>
        <v>1.6494222343659324</v>
      </c>
      <c r="AE29" s="82">
        <f t="shared" si="38"/>
        <v>1.0996148229106217</v>
      </c>
      <c r="AF29" s="82">
        <f t="shared" si="39"/>
        <v>2.1992296458212435</v>
      </c>
      <c r="AG29" s="83">
        <f t="shared" si="48"/>
        <v>0.54980741145531087</v>
      </c>
      <c r="AH29" s="84">
        <f t="shared" si="40"/>
        <v>4.123555585914831</v>
      </c>
      <c r="AI29" s="82">
        <f t="shared" si="41"/>
        <v>3.2341612438547696</v>
      </c>
      <c r="AJ29" s="82">
        <f t="shared" si="42"/>
        <v>2.4710445458665657</v>
      </c>
      <c r="AK29" s="83">
        <f t="shared" si="43"/>
        <v>0.61776113646664144</v>
      </c>
      <c r="AL29" s="84">
        <f t="shared" si="44"/>
        <v>14.942406368855123</v>
      </c>
      <c r="AM29" s="29">
        <f t="shared" si="49"/>
        <v>563.21377851838542</v>
      </c>
      <c r="AR29" s="3"/>
    </row>
    <row r="30" spans="1:45" x14ac:dyDescent="0.3">
      <c r="A30" s="24" t="s">
        <v>31</v>
      </c>
      <c r="B30" s="24">
        <v>250</v>
      </c>
      <c r="C30" s="24">
        <f t="shared" si="45"/>
        <v>74.691630161866257</v>
      </c>
      <c r="D30" s="24">
        <f t="shared" ref="D30:D38" si="50">E29+1</f>
        <v>226</v>
      </c>
      <c r="E30" s="24">
        <v>275</v>
      </c>
      <c r="F30" s="80">
        <f t="shared" si="46"/>
        <v>37.692307692307693</v>
      </c>
      <c r="G30" s="58">
        <f t="shared" si="31"/>
        <v>2815.2999061011128</v>
      </c>
      <c r="H30" s="60">
        <v>0.3</v>
      </c>
      <c r="I30" s="42">
        <v>0.2</v>
      </c>
      <c r="J30" s="42">
        <v>0.4</v>
      </c>
      <c r="K30" s="42">
        <v>0.1</v>
      </c>
      <c r="L30" s="77">
        <f t="shared" si="47"/>
        <v>1</v>
      </c>
      <c r="M30" s="102">
        <v>10.5</v>
      </c>
      <c r="N30" s="98">
        <v>12</v>
      </c>
      <c r="O30" s="98">
        <v>13</v>
      </c>
      <c r="P30" s="99">
        <v>13</v>
      </c>
      <c r="Q30" s="102">
        <v>2</v>
      </c>
      <c r="R30" s="98">
        <v>1.6</v>
      </c>
      <c r="S30" s="98">
        <v>3</v>
      </c>
      <c r="T30" s="99">
        <v>4</v>
      </c>
      <c r="U30" s="70" t="str">
        <f t="shared" si="32"/>
        <v>226-275</v>
      </c>
      <c r="V30" s="67">
        <f t="shared" si="33"/>
        <v>37.692307692307693</v>
      </c>
      <c r="W30" s="28">
        <f t="shared" si="34"/>
        <v>233.63484697934544</v>
      </c>
      <c r="X30" s="24">
        <f t="shared" si="35"/>
        <v>70.090454093803629</v>
      </c>
      <c r="Y30" s="24">
        <f t="shared" si="35"/>
        <v>46.726969395869091</v>
      </c>
      <c r="Z30" s="24">
        <f t="shared" si="35"/>
        <v>93.453938791738182</v>
      </c>
      <c r="AA30" s="29">
        <f t="shared" si="35"/>
        <v>23.363484697934545</v>
      </c>
      <c r="AB30" s="4"/>
      <c r="AC30" s="81">
        <f t="shared" si="36"/>
        <v>6.1984755321050828</v>
      </c>
      <c r="AD30" s="82">
        <f t="shared" si="37"/>
        <v>1.8595426596315248</v>
      </c>
      <c r="AE30" s="82">
        <f t="shared" si="38"/>
        <v>1.2396951064210167</v>
      </c>
      <c r="AF30" s="82">
        <f t="shared" si="39"/>
        <v>2.4793902128420333</v>
      </c>
      <c r="AG30" s="83">
        <f t="shared" si="48"/>
        <v>0.61984755321050833</v>
      </c>
      <c r="AH30" s="84">
        <f t="shared" si="40"/>
        <v>4.6488566490788115</v>
      </c>
      <c r="AI30" s="82">
        <f t="shared" si="41"/>
        <v>3.6461620777088721</v>
      </c>
      <c r="AJ30" s="82">
        <f t="shared" si="42"/>
        <v>2.7858316998225092</v>
      </c>
      <c r="AK30" s="83">
        <f t="shared" si="43"/>
        <v>0.69645792495562731</v>
      </c>
      <c r="AL30" s="84">
        <f t="shared" si="44"/>
        <v>16.845924288826712</v>
      </c>
      <c r="AM30" s="29">
        <f t="shared" si="49"/>
        <v>634.96176165577606</v>
      </c>
      <c r="AN30" s="10"/>
      <c r="AO30" s="7"/>
      <c r="AP30" s="7"/>
      <c r="AQ30" s="7"/>
      <c r="AR30" s="2"/>
    </row>
    <row r="31" spans="1:45" x14ac:dyDescent="0.3">
      <c r="A31" s="24" t="s">
        <v>32</v>
      </c>
      <c r="B31" s="24">
        <v>300</v>
      </c>
      <c r="C31" s="24">
        <f t="shared" si="45"/>
        <v>82.905347495337082</v>
      </c>
      <c r="D31" s="24">
        <f t="shared" si="50"/>
        <v>276</v>
      </c>
      <c r="E31" s="24">
        <v>325</v>
      </c>
      <c r="F31" s="80">
        <f t="shared" si="46"/>
        <v>37.692307692307693</v>
      </c>
      <c r="G31" s="58">
        <f t="shared" si="31"/>
        <v>3124.8938671319361</v>
      </c>
      <c r="H31" s="60">
        <v>0.3</v>
      </c>
      <c r="I31" s="42">
        <v>0.2</v>
      </c>
      <c r="J31" s="42">
        <v>0.4</v>
      </c>
      <c r="K31" s="42">
        <v>0.1</v>
      </c>
      <c r="L31" s="77">
        <f t="shared" si="47"/>
        <v>1</v>
      </c>
      <c r="M31" s="102">
        <v>10.5</v>
      </c>
      <c r="N31" s="98">
        <v>12</v>
      </c>
      <c r="O31" s="98">
        <v>13</v>
      </c>
      <c r="P31" s="99">
        <v>13</v>
      </c>
      <c r="Q31" s="102">
        <v>2</v>
      </c>
      <c r="R31" s="98">
        <v>1.6</v>
      </c>
      <c r="S31" s="98">
        <v>3</v>
      </c>
      <c r="T31" s="99">
        <v>4</v>
      </c>
      <c r="U31" s="70" t="str">
        <f t="shared" si="32"/>
        <v>276-325</v>
      </c>
      <c r="V31" s="67">
        <f t="shared" si="33"/>
        <v>37.692307692307693</v>
      </c>
      <c r="W31" s="28">
        <f t="shared" si="34"/>
        <v>259.32729187816898</v>
      </c>
      <c r="X31" s="24">
        <f t="shared" si="35"/>
        <v>77.798187563450696</v>
      </c>
      <c r="Y31" s="24">
        <f t="shared" si="35"/>
        <v>51.8654583756338</v>
      </c>
      <c r="Z31" s="24">
        <f t="shared" si="35"/>
        <v>103.7309167512676</v>
      </c>
      <c r="AA31" s="29">
        <f t="shared" si="35"/>
        <v>25.9327291878169</v>
      </c>
      <c r="AB31" s="4"/>
      <c r="AC31" s="81">
        <f t="shared" si="36"/>
        <v>6.8801118253391769</v>
      </c>
      <c r="AD31" s="82">
        <f t="shared" si="37"/>
        <v>2.0640335476017531</v>
      </c>
      <c r="AE31" s="82">
        <f t="shared" si="38"/>
        <v>1.3760223650678354</v>
      </c>
      <c r="AF31" s="82">
        <f t="shared" si="39"/>
        <v>2.7520447301356707</v>
      </c>
      <c r="AG31" s="83">
        <f t="shared" si="48"/>
        <v>0.68801118253391769</v>
      </c>
      <c r="AH31" s="84">
        <f t="shared" si="40"/>
        <v>5.1600838690043824</v>
      </c>
      <c r="AI31" s="82">
        <f t="shared" si="41"/>
        <v>4.0471246031406922</v>
      </c>
      <c r="AJ31" s="82">
        <f t="shared" si="42"/>
        <v>3.0921850900400796</v>
      </c>
      <c r="AK31" s="83">
        <f t="shared" si="43"/>
        <v>0.77304627251001989</v>
      </c>
      <c r="AL31" s="84">
        <f t="shared" si="44"/>
        <v>18.698443239472361</v>
      </c>
      <c r="AM31" s="29">
        <f t="shared" si="49"/>
        <v>704.78747594934282</v>
      </c>
    </row>
    <row r="32" spans="1:45" x14ac:dyDescent="0.3">
      <c r="A32" s="24" t="s">
        <v>33</v>
      </c>
      <c r="B32" s="24">
        <v>350</v>
      </c>
      <c r="C32" s="24">
        <f t="shared" si="45"/>
        <v>90.939555047727822</v>
      </c>
      <c r="D32" s="24">
        <f t="shared" si="50"/>
        <v>326</v>
      </c>
      <c r="E32" s="24">
        <v>375</v>
      </c>
      <c r="F32" s="80">
        <f t="shared" si="46"/>
        <v>37.692307692307693</v>
      </c>
      <c r="G32" s="58">
        <f t="shared" si="31"/>
        <v>3427.7216902605105</v>
      </c>
      <c r="H32" s="60">
        <v>0.3</v>
      </c>
      <c r="I32" s="42">
        <v>0.2</v>
      </c>
      <c r="J32" s="42">
        <v>0.4</v>
      </c>
      <c r="K32" s="42">
        <v>0.1</v>
      </c>
      <c r="L32" s="77">
        <f t="shared" si="47"/>
        <v>1</v>
      </c>
      <c r="M32" s="102">
        <v>10.5</v>
      </c>
      <c r="N32" s="98">
        <v>12</v>
      </c>
      <c r="O32" s="98">
        <v>13</v>
      </c>
      <c r="P32" s="99">
        <v>13</v>
      </c>
      <c r="Q32" s="102">
        <v>2</v>
      </c>
      <c r="R32" s="98">
        <v>1.6</v>
      </c>
      <c r="S32" s="98">
        <v>3</v>
      </c>
      <c r="T32" s="99">
        <v>4</v>
      </c>
      <c r="U32" s="70" t="str">
        <f t="shared" si="32"/>
        <v>326-375</v>
      </c>
      <c r="V32" s="67">
        <f t="shared" si="33"/>
        <v>37.692307692307693</v>
      </c>
      <c r="W32" s="28">
        <f t="shared" si="34"/>
        <v>284.45823155688885</v>
      </c>
      <c r="X32" s="24">
        <f t="shared" si="35"/>
        <v>85.337469467066654</v>
      </c>
      <c r="Y32" s="24">
        <f t="shared" si="35"/>
        <v>56.89164631137777</v>
      </c>
      <c r="Z32" s="24">
        <f t="shared" si="35"/>
        <v>113.78329262275554</v>
      </c>
      <c r="AA32" s="29">
        <f t="shared" si="35"/>
        <v>28.445823155688885</v>
      </c>
      <c r="AB32" s="4"/>
      <c r="AC32" s="81">
        <f t="shared" si="36"/>
        <v>7.5468510413052137</v>
      </c>
      <c r="AD32" s="82">
        <f t="shared" si="37"/>
        <v>2.2640553123915641</v>
      </c>
      <c r="AE32" s="82">
        <f t="shared" si="38"/>
        <v>1.5093702082610427</v>
      </c>
      <c r="AF32" s="82">
        <f t="shared" si="39"/>
        <v>3.0187404165220855</v>
      </c>
      <c r="AG32" s="83">
        <f t="shared" si="48"/>
        <v>0.75468510413052137</v>
      </c>
      <c r="AH32" s="84">
        <f t="shared" si="40"/>
        <v>5.6601382809789103</v>
      </c>
      <c r="AI32" s="82">
        <f t="shared" si="41"/>
        <v>4.4393241419442431</v>
      </c>
      <c r="AJ32" s="82">
        <f t="shared" si="42"/>
        <v>3.3918431646315566</v>
      </c>
      <c r="AK32" s="83">
        <f t="shared" si="43"/>
        <v>0.84796079115788914</v>
      </c>
      <c r="AL32" s="84">
        <f t="shared" si="44"/>
        <v>20.510475616527021</v>
      </c>
      <c r="AM32" s="29">
        <f t="shared" si="49"/>
        <v>773.08715785371078</v>
      </c>
      <c r="AS32" s="3"/>
    </row>
    <row r="33" spans="1:45" x14ac:dyDescent="0.3">
      <c r="A33" s="24" t="s">
        <v>34</v>
      </c>
      <c r="B33" s="24">
        <v>400</v>
      </c>
      <c r="C33" s="24">
        <f t="shared" si="45"/>
        <v>98.825973690453424</v>
      </c>
      <c r="D33" s="24">
        <f t="shared" si="50"/>
        <v>376</v>
      </c>
      <c r="E33" s="24">
        <v>425</v>
      </c>
      <c r="F33" s="80">
        <f t="shared" si="46"/>
        <v>37.692307692307693</v>
      </c>
      <c r="G33" s="58">
        <f t="shared" si="31"/>
        <v>3724.9790083324751</v>
      </c>
      <c r="H33" s="60">
        <v>0.3</v>
      </c>
      <c r="I33" s="42">
        <v>0.2</v>
      </c>
      <c r="J33" s="42">
        <v>0.4</v>
      </c>
      <c r="K33" s="42">
        <v>0.1</v>
      </c>
      <c r="L33" s="77">
        <f t="shared" si="47"/>
        <v>1</v>
      </c>
      <c r="M33" s="102">
        <v>10.5</v>
      </c>
      <c r="N33" s="98">
        <v>12</v>
      </c>
      <c r="O33" s="98">
        <v>13</v>
      </c>
      <c r="P33" s="99">
        <v>13</v>
      </c>
      <c r="Q33" s="102">
        <v>2</v>
      </c>
      <c r="R33" s="98">
        <v>1.6</v>
      </c>
      <c r="S33" s="98">
        <v>3</v>
      </c>
      <c r="T33" s="99">
        <v>4</v>
      </c>
      <c r="U33" s="70" t="str">
        <f t="shared" si="32"/>
        <v>376-425</v>
      </c>
      <c r="V33" s="67">
        <f t="shared" si="33"/>
        <v>37.692307692307693</v>
      </c>
      <c r="W33" s="28">
        <f t="shared" si="34"/>
        <v>309.12688865829665</v>
      </c>
      <c r="X33" s="24">
        <f t="shared" si="35"/>
        <v>92.738066597488995</v>
      </c>
      <c r="Y33" s="24">
        <f t="shared" si="35"/>
        <v>61.82537773165933</v>
      </c>
      <c r="Z33" s="24">
        <f t="shared" si="35"/>
        <v>123.65075546331866</v>
      </c>
      <c r="AA33" s="29">
        <f t="shared" si="35"/>
        <v>30.912688865829665</v>
      </c>
      <c r="AB33" s="4"/>
      <c r="AC33" s="81">
        <f t="shared" si="36"/>
        <v>8.2013256174650131</v>
      </c>
      <c r="AD33" s="82">
        <f t="shared" si="37"/>
        <v>2.4603976852395038</v>
      </c>
      <c r="AE33" s="82">
        <f t="shared" si="38"/>
        <v>1.6402651234930026</v>
      </c>
      <c r="AF33" s="82">
        <f t="shared" si="39"/>
        <v>3.2805302469860051</v>
      </c>
      <c r="AG33" s="83">
        <f t="shared" si="48"/>
        <v>0.82013256174650129</v>
      </c>
      <c r="AH33" s="84">
        <f t="shared" si="40"/>
        <v>6.1509942130987589</v>
      </c>
      <c r="AI33" s="82">
        <f t="shared" si="41"/>
        <v>4.8243091867441246</v>
      </c>
      <c r="AJ33" s="82">
        <f t="shared" si="42"/>
        <v>3.6859890415573089</v>
      </c>
      <c r="AK33" s="83">
        <f t="shared" si="43"/>
        <v>0.92149726038932722</v>
      </c>
      <c r="AL33" s="84">
        <f t="shared" si="44"/>
        <v>22.289175734297046</v>
      </c>
      <c r="AM33" s="29">
        <f t="shared" si="49"/>
        <v>840.13046998504251</v>
      </c>
      <c r="AS33" s="2"/>
    </row>
    <row r="34" spans="1:45" x14ac:dyDescent="0.3">
      <c r="A34" s="24" t="s">
        <v>35</v>
      </c>
      <c r="B34" s="24">
        <v>450</v>
      </c>
      <c r="C34" s="24">
        <f t="shared" si="45"/>
        <v>106.58746457830266</v>
      </c>
      <c r="D34" s="24">
        <f t="shared" si="50"/>
        <v>426</v>
      </c>
      <c r="E34" s="24">
        <v>476</v>
      </c>
      <c r="F34" s="80">
        <f t="shared" si="46"/>
        <v>38.46153846153846</v>
      </c>
      <c r="G34" s="58">
        <f t="shared" si="31"/>
        <v>4099.5178683962558</v>
      </c>
      <c r="H34" s="60">
        <v>0.3</v>
      </c>
      <c r="I34" s="42">
        <v>0.2</v>
      </c>
      <c r="J34" s="42">
        <v>0.4</v>
      </c>
      <c r="K34" s="42">
        <v>0.1</v>
      </c>
      <c r="L34" s="77">
        <f t="shared" si="47"/>
        <v>1</v>
      </c>
      <c r="M34" s="102">
        <v>10.5</v>
      </c>
      <c r="N34" s="98">
        <v>12</v>
      </c>
      <c r="O34" s="98">
        <v>13</v>
      </c>
      <c r="P34" s="99">
        <v>13</v>
      </c>
      <c r="Q34" s="102">
        <v>2</v>
      </c>
      <c r="R34" s="98">
        <v>1.6</v>
      </c>
      <c r="S34" s="98">
        <v>3</v>
      </c>
      <c r="T34" s="99">
        <v>4</v>
      </c>
      <c r="U34" s="70" t="str">
        <f t="shared" si="32"/>
        <v>426-476</v>
      </c>
      <c r="V34" s="67">
        <f t="shared" si="33"/>
        <v>38.46153846153846</v>
      </c>
      <c r="W34" s="28">
        <f t="shared" si="34"/>
        <v>340.20895173412907</v>
      </c>
      <c r="X34" s="24">
        <f t="shared" si="35"/>
        <v>102.06268552023872</v>
      </c>
      <c r="Y34" s="24">
        <f t="shared" si="35"/>
        <v>68.04179034682582</v>
      </c>
      <c r="Z34" s="24">
        <f t="shared" si="35"/>
        <v>136.08358069365164</v>
      </c>
      <c r="AA34" s="29">
        <f t="shared" si="35"/>
        <v>34.02089517341291</v>
      </c>
      <c r="AB34" s="4"/>
      <c r="AC34" s="81">
        <f t="shared" si="36"/>
        <v>8.845432745087356</v>
      </c>
      <c r="AD34" s="82">
        <f t="shared" si="37"/>
        <v>2.6536298235262068</v>
      </c>
      <c r="AE34" s="82">
        <f t="shared" si="38"/>
        <v>1.7690865490174714</v>
      </c>
      <c r="AF34" s="82">
        <f t="shared" si="39"/>
        <v>3.5381730980349428</v>
      </c>
      <c r="AG34" s="83">
        <f t="shared" si="48"/>
        <v>0.88454327450873571</v>
      </c>
      <c r="AH34" s="84">
        <f t="shared" si="40"/>
        <v>6.6340745588155166</v>
      </c>
      <c r="AI34" s="82">
        <f t="shared" si="41"/>
        <v>5.2031957324043274</v>
      </c>
      <c r="AJ34" s="82">
        <f t="shared" si="42"/>
        <v>3.9754753910504976</v>
      </c>
      <c r="AK34" s="83">
        <f t="shared" si="43"/>
        <v>0.99386884776262441</v>
      </c>
      <c r="AL34" s="84">
        <f t="shared" si="44"/>
        <v>24.039699689682358</v>
      </c>
      <c r="AM34" s="29">
        <f t="shared" si="49"/>
        <v>924.60383421855215</v>
      </c>
    </row>
    <row r="35" spans="1:45" x14ac:dyDescent="0.3">
      <c r="A35" s="24" t="s">
        <v>36</v>
      </c>
      <c r="B35" s="24">
        <v>500</v>
      </c>
      <c r="C35" s="24">
        <f t="shared" si="45"/>
        <v>114.24121440542478</v>
      </c>
      <c r="D35" s="24">
        <f t="shared" si="50"/>
        <v>477</v>
      </c>
      <c r="E35" s="24">
        <v>525</v>
      </c>
      <c r="F35" s="80">
        <f t="shared" si="46"/>
        <v>36.92307692307692</v>
      </c>
      <c r="G35" s="58">
        <f t="shared" si="31"/>
        <v>4218.1371472772225</v>
      </c>
      <c r="H35" s="60">
        <v>0.3</v>
      </c>
      <c r="I35" s="42">
        <v>0.2</v>
      </c>
      <c r="J35" s="42">
        <v>0.4</v>
      </c>
      <c r="K35" s="42">
        <v>0.1</v>
      </c>
      <c r="L35" s="77">
        <f t="shared" si="47"/>
        <v>1</v>
      </c>
      <c r="M35" s="102">
        <v>10.5</v>
      </c>
      <c r="N35" s="98">
        <v>12</v>
      </c>
      <c r="O35" s="98">
        <v>13</v>
      </c>
      <c r="P35" s="99">
        <v>13</v>
      </c>
      <c r="Q35" s="102">
        <v>2</v>
      </c>
      <c r="R35" s="98">
        <v>1.6</v>
      </c>
      <c r="S35" s="98">
        <v>3</v>
      </c>
      <c r="T35" s="99">
        <v>4</v>
      </c>
      <c r="U35" s="70" t="str">
        <f t="shared" si="32"/>
        <v>476-525</v>
      </c>
      <c r="V35" s="67">
        <f t="shared" si="33"/>
        <v>36.92307692307692</v>
      </c>
      <c r="W35" s="28">
        <f t="shared" si="34"/>
        <v>350.05287529271556</v>
      </c>
      <c r="X35" s="24">
        <f t="shared" si="35"/>
        <v>105.01586258781467</v>
      </c>
      <c r="Y35" s="24">
        <f t="shared" si="35"/>
        <v>70.010575058543111</v>
      </c>
      <c r="Z35" s="24">
        <f t="shared" si="35"/>
        <v>140.02115011708622</v>
      </c>
      <c r="AA35" s="29">
        <f t="shared" si="35"/>
        <v>35.005287529271556</v>
      </c>
      <c r="AB35" s="4"/>
      <c r="AC35" s="81">
        <f t="shared" si="36"/>
        <v>9.4805987058443808</v>
      </c>
      <c r="AD35" s="82">
        <f t="shared" si="37"/>
        <v>2.8441796117533142</v>
      </c>
      <c r="AE35" s="82">
        <f t="shared" si="38"/>
        <v>1.8961197411688762</v>
      </c>
      <c r="AF35" s="82">
        <f t="shared" si="39"/>
        <v>3.7922394823377523</v>
      </c>
      <c r="AG35" s="83">
        <f t="shared" si="48"/>
        <v>0.94805987058443808</v>
      </c>
      <c r="AH35" s="84">
        <f t="shared" si="40"/>
        <v>7.1104490293832852</v>
      </c>
      <c r="AI35" s="82">
        <f t="shared" si="41"/>
        <v>5.576822768143753</v>
      </c>
      <c r="AJ35" s="82">
        <f t="shared" si="42"/>
        <v>4.2609432385817438</v>
      </c>
      <c r="AK35" s="83">
        <f t="shared" si="43"/>
        <v>1.065235809645436</v>
      </c>
      <c r="AL35" s="84">
        <f t="shared" si="44"/>
        <v>25.76592376370381</v>
      </c>
      <c r="AM35" s="29">
        <f t="shared" si="49"/>
        <v>951.35718512137134</v>
      </c>
    </row>
    <row r="36" spans="1:45" x14ac:dyDescent="0.3">
      <c r="A36" s="24" t="s">
        <v>37</v>
      </c>
      <c r="B36" s="24">
        <v>550</v>
      </c>
      <c r="C36" s="24">
        <f t="shared" si="45"/>
        <v>121.80057036626428</v>
      </c>
      <c r="D36" s="24">
        <f t="shared" si="50"/>
        <v>526</v>
      </c>
      <c r="E36" s="24">
        <v>575</v>
      </c>
      <c r="F36" s="80">
        <f t="shared" si="46"/>
        <v>37.692307692307693</v>
      </c>
      <c r="G36" s="58">
        <f t="shared" si="31"/>
        <v>4590.9445753438076</v>
      </c>
      <c r="H36" s="60">
        <v>0.3</v>
      </c>
      <c r="I36" s="42">
        <v>0.2</v>
      </c>
      <c r="J36" s="42">
        <v>0.4</v>
      </c>
      <c r="K36" s="42">
        <v>0.1</v>
      </c>
      <c r="L36" s="77">
        <f t="shared" si="47"/>
        <v>1</v>
      </c>
      <c r="M36" s="102">
        <v>10.5</v>
      </c>
      <c r="N36" s="98">
        <v>12</v>
      </c>
      <c r="O36" s="98">
        <v>13</v>
      </c>
      <c r="P36" s="99">
        <v>13</v>
      </c>
      <c r="Q36" s="102">
        <v>2</v>
      </c>
      <c r="R36" s="98">
        <v>1.6</v>
      </c>
      <c r="S36" s="98">
        <v>3</v>
      </c>
      <c r="T36" s="99">
        <v>4</v>
      </c>
      <c r="U36" s="70" t="str">
        <f t="shared" si="32"/>
        <v>526-575</v>
      </c>
      <c r="V36" s="67">
        <f t="shared" si="33"/>
        <v>37.692307692307693</v>
      </c>
      <c r="W36" s="28">
        <f t="shared" si="34"/>
        <v>380.99125106587616</v>
      </c>
      <c r="X36" s="24">
        <f t="shared" si="35"/>
        <v>114.29737531976285</v>
      </c>
      <c r="Y36" s="24">
        <f t="shared" si="35"/>
        <v>76.198250213175228</v>
      </c>
      <c r="Z36" s="24">
        <f t="shared" si="35"/>
        <v>152.39650042635046</v>
      </c>
      <c r="AA36" s="29">
        <f t="shared" si="35"/>
        <v>38.099125106587614</v>
      </c>
      <c r="AB36" s="4"/>
      <c r="AC36" s="81">
        <f t="shared" si="36"/>
        <v>10.107931150727326</v>
      </c>
      <c r="AD36" s="82">
        <f t="shared" si="37"/>
        <v>3.0323793452181982</v>
      </c>
      <c r="AE36" s="82">
        <f t="shared" si="38"/>
        <v>2.021586230145465</v>
      </c>
      <c r="AF36" s="82">
        <f t="shared" si="39"/>
        <v>4.04317246029093</v>
      </c>
      <c r="AG36" s="83">
        <f t="shared" si="48"/>
        <v>1.0107931150727325</v>
      </c>
      <c r="AH36" s="84">
        <f t="shared" si="40"/>
        <v>7.5809483630454952</v>
      </c>
      <c r="AI36" s="82">
        <f t="shared" si="41"/>
        <v>5.9458418533690143</v>
      </c>
      <c r="AJ36" s="82">
        <f t="shared" si="42"/>
        <v>4.5428904048212697</v>
      </c>
      <c r="AK36" s="83">
        <f t="shared" si="43"/>
        <v>1.1357226012053174</v>
      </c>
      <c r="AL36" s="84">
        <f t="shared" si="44"/>
        <v>27.470858277954221</v>
      </c>
      <c r="AM36" s="29">
        <f t="shared" si="49"/>
        <v>1035.4400427844284</v>
      </c>
    </row>
    <row r="37" spans="1:45" x14ac:dyDescent="0.3">
      <c r="A37" s="24" t="s">
        <v>38</v>
      </c>
      <c r="B37" s="24">
        <v>600</v>
      </c>
      <c r="C37" s="24">
        <f t="shared" si="45"/>
        <v>129.27616854932234</v>
      </c>
      <c r="D37" s="24">
        <f t="shared" si="50"/>
        <v>576</v>
      </c>
      <c r="E37" s="24">
        <v>625</v>
      </c>
      <c r="F37" s="80">
        <f t="shared" si="46"/>
        <v>37.692307692307693</v>
      </c>
      <c r="G37" s="58">
        <f t="shared" si="31"/>
        <v>4872.7171222436882</v>
      </c>
      <c r="H37" s="60">
        <v>0.3</v>
      </c>
      <c r="I37" s="42">
        <v>0.2</v>
      </c>
      <c r="J37" s="42">
        <v>0.4</v>
      </c>
      <c r="K37" s="42">
        <v>0.1</v>
      </c>
      <c r="L37" s="77">
        <f t="shared" si="47"/>
        <v>1</v>
      </c>
      <c r="M37" s="102">
        <v>10.5</v>
      </c>
      <c r="N37" s="98">
        <v>12</v>
      </c>
      <c r="O37" s="98">
        <v>13</v>
      </c>
      <c r="P37" s="99">
        <v>13</v>
      </c>
      <c r="Q37" s="102">
        <v>2</v>
      </c>
      <c r="R37" s="98">
        <v>1.6</v>
      </c>
      <c r="S37" s="98">
        <v>3</v>
      </c>
      <c r="T37" s="99">
        <v>4</v>
      </c>
      <c r="U37" s="70" t="str">
        <f t="shared" si="32"/>
        <v>576-625</v>
      </c>
      <c r="V37" s="67">
        <f t="shared" si="33"/>
        <v>37.692307692307693</v>
      </c>
      <c r="W37" s="28">
        <f t="shared" si="34"/>
        <v>404.3748649164886</v>
      </c>
      <c r="X37" s="24">
        <f t="shared" si="35"/>
        <v>121.31245947494658</v>
      </c>
      <c r="Y37" s="24">
        <f t="shared" si="35"/>
        <v>80.874972983297724</v>
      </c>
      <c r="Z37" s="24">
        <f t="shared" si="35"/>
        <v>161.74994596659545</v>
      </c>
      <c r="AA37" s="29">
        <f t="shared" si="35"/>
        <v>40.437486491648862</v>
      </c>
      <c r="AB37" s="4"/>
      <c r="AC37" s="81">
        <f t="shared" si="36"/>
        <v>10.72831274268235</v>
      </c>
      <c r="AD37" s="82">
        <f t="shared" si="37"/>
        <v>3.2184938228047049</v>
      </c>
      <c r="AE37" s="82">
        <f t="shared" si="38"/>
        <v>2.1456625485364702</v>
      </c>
      <c r="AF37" s="82">
        <f t="shared" si="39"/>
        <v>4.2913250970729404</v>
      </c>
      <c r="AG37" s="83">
        <f t="shared" si="48"/>
        <v>1.0728312742682351</v>
      </c>
      <c r="AH37" s="84">
        <f t="shared" si="40"/>
        <v>8.0462345570117613</v>
      </c>
      <c r="AI37" s="82">
        <f t="shared" si="41"/>
        <v>6.3107722015778531</v>
      </c>
      <c r="AJ37" s="82">
        <f t="shared" si="42"/>
        <v>4.8217135922167866</v>
      </c>
      <c r="AK37" s="83">
        <f t="shared" si="43"/>
        <v>1.2054283980541967</v>
      </c>
      <c r="AL37" s="84">
        <f t="shared" si="44"/>
        <v>29.156902092134906</v>
      </c>
      <c r="AM37" s="29">
        <f t="shared" si="49"/>
        <v>1098.9909250112389</v>
      </c>
      <c r="AO37" s="10"/>
      <c r="AP37" s="10"/>
      <c r="AQ37" s="10"/>
    </row>
    <row r="38" spans="1:45" ht="15" thickBot="1" x14ac:dyDescent="0.35">
      <c r="A38" s="31" t="s">
        <v>39</v>
      </c>
      <c r="B38" s="31">
        <v>650</v>
      </c>
      <c r="C38" s="31">
        <f t="shared" si="45"/>
        <v>136.67666423516226</v>
      </c>
      <c r="D38" s="31">
        <f t="shared" si="50"/>
        <v>626</v>
      </c>
      <c r="E38" s="31">
        <v>675</v>
      </c>
      <c r="F38" s="80">
        <f t="shared" si="46"/>
        <v>37.692307692307693</v>
      </c>
      <c r="G38" s="58">
        <f t="shared" si="31"/>
        <v>5151.6588827099622</v>
      </c>
      <c r="H38" s="61">
        <v>0.3</v>
      </c>
      <c r="I38" s="62">
        <v>0.2</v>
      </c>
      <c r="J38" s="62">
        <v>0.4</v>
      </c>
      <c r="K38" s="62">
        <v>0.1</v>
      </c>
      <c r="L38" s="78">
        <f t="shared" si="47"/>
        <v>1</v>
      </c>
      <c r="M38" s="103">
        <v>10.5</v>
      </c>
      <c r="N38" s="100">
        <v>12</v>
      </c>
      <c r="O38" s="100">
        <v>13</v>
      </c>
      <c r="P38" s="101">
        <v>13</v>
      </c>
      <c r="Q38" s="103">
        <v>2</v>
      </c>
      <c r="R38" s="100">
        <v>1.6</v>
      </c>
      <c r="S38" s="100">
        <v>3</v>
      </c>
      <c r="T38" s="101">
        <v>4</v>
      </c>
      <c r="U38" s="71" t="str">
        <f t="shared" si="32"/>
        <v>626-675</v>
      </c>
      <c r="V38" s="67">
        <f t="shared" si="33"/>
        <v>37.692307692307693</v>
      </c>
      <c r="W38" s="28">
        <f t="shared" si="34"/>
        <v>427.52355873111719</v>
      </c>
      <c r="X38" s="24">
        <f t="shared" si="35"/>
        <v>128.25706761933515</v>
      </c>
      <c r="Y38" s="24">
        <f t="shared" si="35"/>
        <v>85.50471174622345</v>
      </c>
      <c r="Z38" s="24">
        <f t="shared" si="35"/>
        <v>171.0094234924469</v>
      </c>
      <c r="AA38" s="29">
        <f t="shared" si="35"/>
        <v>42.752355873111725</v>
      </c>
      <c r="AB38" s="4"/>
      <c r="AC38" s="85">
        <f t="shared" si="36"/>
        <v>11.342461762254128</v>
      </c>
      <c r="AD38" s="86">
        <f t="shared" si="37"/>
        <v>3.4027385286762386</v>
      </c>
      <c r="AE38" s="86">
        <f t="shared" si="38"/>
        <v>2.268492352450826</v>
      </c>
      <c r="AF38" s="86">
        <f t="shared" si="39"/>
        <v>4.5369847049016521</v>
      </c>
      <c r="AG38" s="87">
        <f t="shared" si="48"/>
        <v>1.134246176225413</v>
      </c>
      <c r="AH38" s="88">
        <f t="shared" si="40"/>
        <v>8.5068463216905954</v>
      </c>
      <c r="AI38" s="86">
        <f t="shared" si="41"/>
        <v>6.6720363307377228</v>
      </c>
      <c r="AJ38" s="86">
        <f t="shared" si="42"/>
        <v>5.0977356234850024</v>
      </c>
      <c r="AK38" s="87">
        <f t="shared" si="43"/>
        <v>1.2744339058712506</v>
      </c>
      <c r="AL38" s="88">
        <f t="shared" si="44"/>
        <v>30.826007315213808</v>
      </c>
      <c r="AM38" s="54">
        <f t="shared" si="49"/>
        <v>1161.9033526503667</v>
      </c>
      <c r="AN38" s="10"/>
      <c r="AO38" s="5"/>
      <c r="AP38" s="5"/>
      <c r="AQ38" s="5"/>
    </row>
    <row r="39" spans="1:45" ht="15" thickBot="1" x14ac:dyDescent="0.35">
      <c r="A39" s="36" t="s">
        <v>40</v>
      </c>
      <c r="F39" s="75">
        <f>SUM(F27:F38)</f>
        <v>453.07692307692298</v>
      </c>
      <c r="G39" s="2">
        <f>SUM(G27:G38)</f>
        <v>42549.842735295584</v>
      </c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2" t="s">
        <v>40</v>
      </c>
      <c r="V39" s="75">
        <f>SUM(V27:V38)</f>
        <v>453.07692307692298</v>
      </c>
      <c r="W39" s="50">
        <f>SUM(W27:W38)</f>
        <v>3531.1072809373927</v>
      </c>
      <c r="X39" s="51">
        <f t="shared" ref="X39:AA39" si="51">SUM(X27:X38)</f>
        <v>1059.3321842812177</v>
      </c>
      <c r="Y39" s="51">
        <f t="shared" si="51"/>
        <v>706.22145618747845</v>
      </c>
      <c r="Z39" s="51">
        <f t="shared" si="51"/>
        <v>1412.4429123749569</v>
      </c>
      <c r="AA39" s="52">
        <f t="shared" si="51"/>
        <v>353.11072809373923</v>
      </c>
      <c r="AB39" s="7" t="s">
        <v>41</v>
      </c>
      <c r="AC39" s="89">
        <f>AVERAGE(AC27:AC38)</f>
        <v>7.8011282350367992</v>
      </c>
      <c r="AD39" s="90">
        <f>AVERAGE(AD27:AD38)</f>
        <v>2.3403384705110404</v>
      </c>
      <c r="AE39" s="90">
        <f t="shared" ref="AE39:AG39" si="52">AVERAGE(AE27:AE38)</f>
        <v>1.5602256470073599</v>
      </c>
      <c r="AF39" s="90">
        <f t="shared" si="52"/>
        <v>3.1204512940147198</v>
      </c>
      <c r="AG39" s="91">
        <f t="shared" si="52"/>
        <v>0.78011282350367994</v>
      </c>
      <c r="AH39" s="92">
        <f>AVERAGE(AH27:AH38)</f>
        <v>5.8508461762775994</v>
      </c>
      <c r="AI39" s="90">
        <f t="shared" ref="AI39:AK39" si="53">AVERAGE(AI27:AI38)</f>
        <v>4.5888989617863531</v>
      </c>
      <c r="AJ39" s="90">
        <f t="shared" si="53"/>
        <v>3.5061250494547416</v>
      </c>
      <c r="AK39" s="91">
        <f t="shared" si="53"/>
        <v>0.87653126236368539</v>
      </c>
      <c r="AL39" s="2" t="s">
        <v>40</v>
      </c>
      <c r="AM39" s="75">
        <f>SUM(AM27:AM38)</f>
        <v>9596.6767316082751</v>
      </c>
      <c r="AN39" s="10"/>
      <c r="AO39" s="4"/>
      <c r="AP39" s="4"/>
      <c r="AQ39" s="4"/>
    </row>
    <row r="40" spans="1:45" x14ac:dyDescent="0.3">
      <c r="A40" s="8"/>
      <c r="B40" s="8"/>
      <c r="C40" s="9"/>
      <c r="D40" s="10"/>
      <c r="E40" s="10"/>
      <c r="F40" s="10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0"/>
      <c r="AO40" s="5"/>
      <c r="AP40" s="5"/>
      <c r="AQ40" s="5"/>
    </row>
    <row r="41" spans="1:45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12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10"/>
      <c r="AO41" s="4"/>
      <c r="AP41" s="4"/>
      <c r="AQ41" s="4"/>
    </row>
    <row r="42" spans="1:45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12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</row>
    <row r="43" spans="1:45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12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R43" s="3"/>
    </row>
    <row r="44" spans="1:45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12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10"/>
      <c r="AO44" s="7"/>
      <c r="AP44" s="7"/>
      <c r="AQ44" s="7"/>
      <c r="AR44" s="2"/>
    </row>
    <row r="45" spans="1:45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12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</row>
    <row r="46" spans="1:45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12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S46" s="3"/>
    </row>
    <row r="47" spans="1:45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12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S47" s="2"/>
    </row>
    <row r="48" spans="1:45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12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</row>
    <row r="49" spans="1:45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12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</row>
    <row r="50" spans="1:45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12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</row>
    <row r="51" spans="1:45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12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O51" s="10"/>
      <c r="AP51" s="10"/>
      <c r="AQ51" s="10"/>
    </row>
    <row r="52" spans="1:45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12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10"/>
      <c r="AO52" s="5"/>
      <c r="AP52" s="5"/>
      <c r="AQ52" s="5"/>
    </row>
    <row r="53" spans="1:45" x14ac:dyDescent="0.3">
      <c r="F53" s="2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7"/>
      <c r="X53" s="7"/>
      <c r="Y53" s="7"/>
      <c r="Z53" s="7"/>
      <c r="AA53" s="7"/>
      <c r="AB53" s="7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10"/>
      <c r="AO53" s="4"/>
      <c r="AP53" s="4"/>
      <c r="AQ53" s="4"/>
    </row>
    <row r="54" spans="1:45" x14ac:dyDescent="0.3">
      <c r="A54" s="8"/>
      <c r="B54" s="8"/>
      <c r="C54" s="9"/>
      <c r="D54" s="10"/>
      <c r="E54" s="10"/>
      <c r="F54" s="10"/>
      <c r="G54" s="11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0"/>
      <c r="AO54" s="5"/>
      <c r="AP54" s="5"/>
      <c r="AQ54" s="5"/>
    </row>
    <row r="55" spans="1:45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12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10"/>
      <c r="AO55" s="4"/>
      <c r="AP55" s="4"/>
      <c r="AQ55" s="4"/>
    </row>
    <row r="56" spans="1:45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12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</row>
    <row r="57" spans="1:45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12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R57" s="3"/>
    </row>
    <row r="58" spans="1:45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12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10"/>
      <c r="AO58" s="7"/>
      <c r="AP58" s="7"/>
      <c r="AQ58" s="7"/>
      <c r="AR58" s="2"/>
    </row>
    <row r="59" spans="1:45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12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</row>
    <row r="60" spans="1:45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12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S60" s="3"/>
    </row>
    <row r="61" spans="1:45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12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S61" s="2"/>
    </row>
    <row r="62" spans="1:45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12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</row>
    <row r="63" spans="1:45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12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</row>
    <row r="64" spans="1:45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12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</row>
    <row r="65" spans="1:45" x14ac:dyDescent="0.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12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O65" s="10"/>
      <c r="AP65" s="10"/>
      <c r="AQ65" s="10"/>
    </row>
    <row r="66" spans="1:45" x14ac:dyDescent="0.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12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10"/>
      <c r="AO66" s="5"/>
      <c r="AP66" s="5"/>
      <c r="AQ66" s="5"/>
    </row>
    <row r="67" spans="1:45" x14ac:dyDescent="0.3">
      <c r="F67" s="2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7"/>
      <c r="X67" s="7"/>
      <c r="Y67" s="7"/>
      <c r="Z67" s="7"/>
      <c r="AA67" s="7"/>
      <c r="AB67" s="7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10"/>
      <c r="AO67" s="4"/>
      <c r="AP67" s="4"/>
      <c r="AQ67" s="4"/>
    </row>
    <row r="68" spans="1:45" x14ac:dyDescent="0.3">
      <c r="A68" s="8"/>
      <c r="B68" s="8"/>
      <c r="C68" s="9"/>
      <c r="D68" s="10"/>
      <c r="E68" s="10"/>
      <c r="F68" s="10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0"/>
      <c r="AO68" s="5"/>
      <c r="AP68" s="5"/>
      <c r="AQ68" s="5"/>
    </row>
    <row r="69" spans="1:45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12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10"/>
    </row>
    <row r="70" spans="1:45" x14ac:dyDescent="0.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12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</row>
    <row r="71" spans="1:45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12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R71" s="3"/>
    </row>
    <row r="72" spans="1:45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12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10"/>
      <c r="AO72" s="7"/>
      <c r="AP72" s="7"/>
      <c r="AQ72" s="7"/>
      <c r="AR72" s="2"/>
    </row>
    <row r="73" spans="1:45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12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</row>
    <row r="74" spans="1:45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12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S74" s="3"/>
    </row>
    <row r="75" spans="1:45" x14ac:dyDescent="0.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12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S75" s="2"/>
    </row>
    <row r="76" spans="1:45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12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</row>
    <row r="77" spans="1:45" x14ac:dyDescent="0.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12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</row>
    <row r="78" spans="1:45" x14ac:dyDescent="0.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12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</row>
    <row r="79" spans="1:45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12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O79" s="10"/>
      <c r="AP79" s="10"/>
      <c r="AQ79" s="10"/>
    </row>
    <row r="80" spans="1:45" x14ac:dyDescent="0.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12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10"/>
      <c r="AO80" s="5"/>
      <c r="AP80" s="5"/>
      <c r="AQ80" s="5"/>
    </row>
    <row r="81" spans="1:45" x14ac:dyDescent="0.3">
      <c r="F81" s="3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7"/>
      <c r="X81" s="7"/>
      <c r="Y81" s="7"/>
      <c r="Z81" s="7"/>
      <c r="AA81" s="7"/>
      <c r="AB81" s="7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10"/>
      <c r="AO81" s="4"/>
      <c r="AP81" s="4"/>
      <c r="AQ81" s="4"/>
    </row>
    <row r="82" spans="1:45" x14ac:dyDescent="0.3">
      <c r="A82" s="8"/>
      <c r="B82" s="8"/>
      <c r="C82" s="9"/>
      <c r="D82" s="10"/>
      <c r="E82" s="10"/>
      <c r="F82" s="10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0"/>
      <c r="AO82" s="5"/>
      <c r="AP82" s="5"/>
      <c r="AQ82" s="5"/>
    </row>
    <row r="83" spans="1:45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12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10"/>
    </row>
    <row r="84" spans="1:45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12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</row>
    <row r="85" spans="1:45" x14ac:dyDescent="0.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12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R85" s="3"/>
    </row>
    <row r="86" spans="1:45" x14ac:dyDescent="0.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12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10"/>
      <c r="AO86" s="7"/>
      <c r="AP86" s="7"/>
      <c r="AQ86" s="7"/>
      <c r="AR86" s="2"/>
    </row>
    <row r="87" spans="1:45" x14ac:dyDescent="0.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12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</row>
    <row r="88" spans="1:45" x14ac:dyDescent="0.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12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S88" s="3"/>
    </row>
    <row r="89" spans="1:45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12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S89" s="2"/>
    </row>
    <row r="90" spans="1:45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12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</row>
    <row r="91" spans="1:45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12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</row>
    <row r="92" spans="1:45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12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</row>
    <row r="93" spans="1:45" x14ac:dyDescent="0.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12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O93" s="10"/>
      <c r="AP93" s="10"/>
      <c r="AQ93" s="10"/>
    </row>
    <row r="94" spans="1:45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12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10"/>
      <c r="AO94" s="5"/>
      <c r="AP94" s="5"/>
      <c r="AQ94" s="5"/>
    </row>
    <row r="95" spans="1:45" x14ac:dyDescent="0.3">
      <c r="F95" s="3"/>
      <c r="G95" s="2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7"/>
      <c r="X95" s="7"/>
      <c r="Y95" s="7"/>
      <c r="Z95" s="7"/>
      <c r="AA95" s="7"/>
      <c r="AB95" s="7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10"/>
      <c r="AO95" s="4"/>
      <c r="AP95" s="4"/>
      <c r="AQ95" s="4"/>
    </row>
    <row r="96" spans="1:45" x14ac:dyDescent="0.3">
      <c r="A96" s="8"/>
      <c r="B96" s="8"/>
      <c r="C96" s="9"/>
      <c r="D96" s="10"/>
      <c r="E96" s="10"/>
      <c r="F96" s="10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0"/>
      <c r="AO96" s="5"/>
      <c r="AP96" s="5"/>
      <c r="AQ96" s="5"/>
    </row>
    <row r="97" spans="1:45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12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10"/>
    </row>
    <row r="98" spans="1:45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12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</row>
    <row r="99" spans="1:45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12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R99" s="3"/>
    </row>
    <row r="100" spans="1:45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12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10"/>
      <c r="AO100" s="7"/>
      <c r="AP100" s="7"/>
      <c r="AQ100" s="7"/>
      <c r="AR100" s="2"/>
    </row>
    <row r="101" spans="1:45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12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</row>
    <row r="102" spans="1:45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12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S102" s="3"/>
    </row>
    <row r="103" spans="1:45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12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S103" s="2"/>
    </row>
    <row r="104" spans="1:45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12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</row>
    <row r="105" spans="1:45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12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</row>
    <row r="106" spans="1:45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12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</row>
    <row r="107" spans="1:45" x14ac:dyDescent="0.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12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O107" s="10"/>
      <c r="AP107" s="10"/>
      <c r="AQ107" s="10"/>
    </row>
    <row r="108" spans="1:45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12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10"/>
      <c r="AO108" s="5"/>
      <c r="AP108" s="5"/>
      <c r="AQ108" s="5"/>
    </row>
    <row r="109" spans="1:45" x14ac:dyDescent="0.3">
      <c r="F109" s="3"/>
      <c r="G109" s="2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7"/>
      <c r="X109" s="7"/>
      <c r="Y109" s="7"/>
      <c r="Z109" s="7"/>
      <c r="AA109" s="7"/>
      <c r="AB109" s="7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10"/>
      <c r="AO109" s="4"/>
      <c r="AP109" s="4"/>
      <c r="AQ109" s="4"/>
    </row>
    <row r="110" spans="1:45" x14ac:dyDescent="0.3">
      <c r="A110" s="8"/>
      <c r="B110" s="8"/>
      <c r="C110" s="9"/>
      <c r="D110" s="10"/>
      <c r="E110" s="10"/>
      <c r="F110" s="10"/>
      <c r="G110" s="11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0"/>
      <c r="AO110" s="5"/>
      <c r="AP110" s="5"/>
      <c r="AQ110" s="5"/>
    </row>
    <row r="111" spans="1:45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12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10"/>
    </row>
    <row r="112" spans="1:45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12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</row>
    <row r="113" spans="1:45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12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R113" s="3"/>
    </row>
    <row r="114" spans="1:45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12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10"/>
      <c r="AO114" s="7"/>
      <c r="AP114" s="7"/>
      <c r="AQ114" s="7"/>
      <c r="AR114" s="2"/>
    </row>
    <row r="115" spans="1:45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12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</row>
    <row r="116" spans="1:45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12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S116" s="3"/>
    </row>
    <row r="117" spans="1:45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12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S117" s="2"/>
    </row>
    <row r="118" spans="1:45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12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</row>
    <row r="119" spans="1:45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12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</row>
    <row r="120" spans="1:45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12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</row>
    <row r="121" spans="1:45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12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O121" s="10"/>
      <c r="AP121" s="10"/>
      <c r="AQ121" s="10"/>
    </row>
    <row r="122" spans="1:45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12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10"/>
      <c r="AO122" s="5"/>
      <c r="AP122" s="5"/>
      <c r="AQ122" s="5"/>
    </row>
    <row r="123" spans="1:45" x14ac:dyDescent="0.3">
      <c r="F123" s="3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7"/>
      <c r="X123" s="7"/>
      <c r="Y123" s="7"/>
      <c r="Z123" s="7"/>
      <c r="AA123" s="7"/>
      <c r="AB123" s="7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10"/>
      <c r="AO123" s="4"/>
      <c r="AP123" s="4"/>
      <c r="AQ123" s="4"/>
    </row>
    <row r="124" spans="1:45" x14ac:dyDescent="0.3">
      <c r="A124" s="8"/>
      <c r="B124" s="8"/>
      <c r="C124" s="9"/>
      <c r="D124" s="10"/>
      <c r="E124" s="10"/>
      <c r="F124" s="10"/>
      <c r="G124" s="11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0"/>
      <c r="AO124" s="5"/>
      <c r="AP124" s="5"/>
      <c r="AQ124" s="5"/>
    </row>
    <row r="125" spans="1:45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12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10"/>
    </row>
    <row r="126" spans="1:45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12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</row>
    <row r="127" spans="1:45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12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R127" s="3"/>
    </row>
    <row r="128" spans="1:45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12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10"/>
      <c r="AO128" s="7"/>
      <c r="AP128" s="7"/>
      <c r="AQ128" s="7"/>
      <c r="AR128" s="2"/>
    </row>
    <row r="129" spans="1:45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12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</row>
    <row r="130" spans="1:45" x14ac:dyDescent="0.3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12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S130" s="3"/>
    </row>
    <row r="131" spans="1:45" x14ac:dyDescent="0.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12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S131" s="2"/>
    </row>
    <row r="132" spans="1:45" x14ac:dyDescent="0.3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12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</row>
    <row r="133" spans="1:45" x14ac:dyDescent="0.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12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</row>
    <row r="134" spans="1:45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12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</row>
    <row r="135" spans="1:45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12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O135" s="10"/>
      <c r="AP135" s="10"/>
      <c r="AQ135" s="10"/>
    </row>
    <row r="136" spans="1:45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12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10"/>
      <c r="AO136" s="5"/>
      <c r="AP136" s="5"/>
      <c r="AQ136" s="5"/>
    </row>
    <row r="137" spans="1:45" x14ac:dyDescent="0.3">
      <c r="F137" s="3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7"/>
      <c r="X137" s="7"/>
      <c r="Y137" s="7"/>
      <c r="Z137" s="7"/>
      <c r="AA137" s="7"/>
      <c r="AB137" s="7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10"/>
      <c r="AO137" s="4"/>
      <c r="AP137" s="4"/>
      <c r="AQ137" s="4"/>
    </row>
    <row r="138" spans="1:45" x14ac:dyDescent="0.3">
      <c r="A138" s="8"/>
      <c r="B138" s="8"/>
      <c r="C138" s="9"/>
      <c r="D138" s="10"/>
      <c r="E138" s="10"/>
      <c r="F138" s="10"/>
      <c r="G138" s="11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0"/>
      <c r="AO138" s="5"/>
      <c r="AP138" s="5"/>
      <c r="AQ138" s="5"/>
    </row>
    <row r="139" spans="1:45" x14ac:dyDescent="0.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12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10"/>
    </row>
    <row r="140" spans="1:45" x14ac:dyDescent="0.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12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</row>
    <row r="141" spans="1:45" x14ac:dyDescent="0.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12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R141" s="3"/>
    </row>
    <row r="142" spans="1:45" x14ac:dyDescent="0.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12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10"/>
      <c r="AO142" s="7"/>
      <c r="AP142" s="7"/>
      <c r="AQ142" s="7"/>
      <c r="AR142" s="2"/>
    </row>
    <row r="143" spans="1:45" x14ac:dyDescent="0.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12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</row>
    <row r="144" spans="1:45" x14ac:dyDescent="0.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12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S144" s="3"/>
    </row>
    <row r="145" spans="1:45" x14ac:dyDescent="0.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12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S145" s="2"/>
    </row>
    <row r="146" spans="1:45" x14ac:dyDescent="0.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12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</row>
    <row r="147" spans="1:45" x14ac:dyDescent="0.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12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</row>
    <row r="148" spans="1:45" x14ac:dyDescent="0.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12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</row>
    <row r="149" spans="1:45" x14ac:dyDescent="0.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12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</row>
    <row r="150" spans="1:45" x14ac:dyDescent="0.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12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</row>
    <row r="151" spans="1:45" x14ac:dyDescent="0.3">
      <c r="F151" s="3"/>
      <c r="G151" s="2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7"/>
      <c r="X151" s="7"/>
      <c r="Y151" s="7"/>
      <c r="Z151" s="7"/>
      <c r="AA151" s="7"/>
      <c r="AB151" s="7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</row>
  </sheetData>
  <mergeCells count="20">
    <mergeCell ref="AL25:AM25"/>
    <mergeCell ref="W7:AA7"/>
    <mergeCell ref="AC7:AG7"/>
    <mergeCell ref="AH7:AK7"/>
    <mergeCell ref="AL7:AM7"/>
    <mergeCell ref="AC25:AG25"/>
    <mergeCell ref="H25:K25"/>
    <mergeCell ref="M25:P25"/>
    <mergeCell ref="Q25:T25"/>
    <mergeCell ref="W25:AA25"/>
    <mergeCell ref="AH25:AK25"/>
    <mergeCell ref="U6:W6"/>
    <mergeCell ref="U24:W24"/>
    <mergeCell ref="R2:T3"/>
    <mergeCell ref="M3:P3"/>
    <mergeCell ref="A6:F6"/>
    <mergeCell ref="H7:K7"/>
    <mergeCell ref="M7:P7"/>
    <mergeCell ref="Q7:T7"/>
    <mergeCell ref="A24:F24"/>
  </mergeCells>
  <pageMargins left="0.7" right="0.7" top="0.75" bottom="0.75" header="0.3" footer="0.3"/>
  <pageSetup paperSize="9" scale="79" orientation="landscape" r:id="rId1"/>
  <headerFooter>
    <oddHeader>&amp;L&amp;G</oddHeader>
    <oddFooter>&amp;C&amp;"Aptos Narrow,Normal"Gård &amp; Djurhälsan – Växel: 0771-21 65 00 – www.gårdochdjurhälsan.se</oddFooter>
  </headerFooter>
  <colBreaks count="1" manualBreakCount="1">
    <brk id="20" max="37" man="1"/>
  </col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9F9825C7708B647B7166021FB7445C1" ma:contentTypeVersion="11" ma:contentTypeDescription="Skapa ett nytt dokument." ma:contentTypeScope="" ma:versionID="f07946bf808f841be807af33cc947ee0">
  <xsd:schema xmlns:xsd="http://www.w3.org/2001/XMLSchema" xmlns:xs="http://www.w3.org/2001/XMLSchema" xmlns:p="http://schemas.microsoft.com/office/2006/metadata/properties" xmlns:ns2="0136e8ea-c59c-4acf-8a1d-44c411ce7517" xmlns:ns3="dc9bf6b0-c037-4e8f-b370-165ec66c887d" targetNamespace="http://schemas.microsoft.com/office/2006/metadata/properties" ma:root="true" ma:fieldsID="a6e380d5f63a5c9346dc8f4de78dbeb1" ns2:_="" ns3:_="">
    <xsd:import namespace="0136e8ea-c59c-4acf-8a1d-44c411ce7517"/>
    <xsd:import namespace="dc9bf6b0-c037-4e8f-b370-165ec66c88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_dlc_DocId" minOccurs="0"/>
                <xsd:element ref="ns3:_dlc_DocIdUrl" minOccurs="0"/>
                <xsd:element ref="ns3:_dlc_DocIdPersistId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6e8ea-c59c-4acf-8a1d-44c411ce75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0c09989d-0d0d-4800-b825-09a4362058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9bf6b0-c037-4e8f-b370-165ec66c887d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kument-ID-värde" ma:description="Värdet för dokument-ID som tilldelats till det här objektet." ma:indexed="true" ma:internalName="_dlc_DocId" ma:readOnly="true">
      <xsd:simpleType>
        <xsd:restriction base="dms:Text"/>
      </xsd:simpleType>
    </xsd:element>
    <xsd:element name="_dlc_DocIdUrl" ma:index="16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3" nillable="true" ma:displayName="Taxonomy Catch All Column" ma:hidden="true" ma:list="{7a3e6b77-d235-4b30-b632-beec0513760d}" ma:internalName="TaxCatchAll" ma:showField="CatchAllData" ma:web="dc9bf6b0-c037-4e8f-b370-165ec66c88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6e8ea-c59c-4acf-8a1d-44c411ce7517">
      <Terms xmlns="http://schemas.microsoft.com/office/infopath/2007/PartnerControls"/>
    </lcf76f155ced4ddcb4097134ff3c332f>
    <TaxCatchAll xmlns="dc9bf6b0-c037-4e8f-b370-165ec66c887d" xsi:nil="true"/>
    <_dlc_DocId xmlns="dc9bf6b0-c037-4e8f-b370-165ec66c887d">SQMHNX6NJ7S5-1457374313-16660</_dlc_DocId>
    <_dlc_DocIdUrl xmlns="dc9bf6b0-c037-4e8f-b370-165ec66c887d">
      <Url>https://svdhv.sharepoint.com/Intranet/arbetsrum/A15/_layouts/15/DocIdRedir.aspx?ID=SQMHNX6NJ7S5-1457374313-16660</Url>
      <Description>SQMHNX6NJ7S5-1457374313-16660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BDBA20B-8147-46BC-9F0B-CC0FD9D952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36e8ea-c59c-4acf-8a1d-44c411ce7517"/>
    <ds:schemaRef ds:uri="dc9bf6b0-c037-4e8f-b370-165ec66c8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73E1D1-ECDE-4099-880B-52DF7DB52813}">
  <ds:schemaRefs>
    <ds:schemaRef ds:uri="http://purl.org/dc/dcmitype/"/>
    <ds:schemaRef ds:uri="0136e8ea-c59c-4acf-8a1d-44c411ce7517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dc9bf6b0-c037-4e8f-b370-165ec66c887d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E2629A2-D886-476D-A6E6-2E86115A3F7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38FB6AC-CFFB-44B8-AF1D-C9B5C66E2A7E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Ungtjur Mjölkras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Anett Seeman</dc:creator>
  <cp:keywords/>
  <dc:description/>
  <cp:lastModifiedBy>Sofie Johansson</cp:lastModifiedBy>
  <cp:revision/>
  <cp:lastPrinted>2024-07-04T09:17:46Z</cp:lastPrinted>
  <dcterms:created xsi:type="dcterms:W3CDTF">2023-08-16T10:57:23Z</dcterms:created>
  <dcterms:modified xsi:type="dcterms:W3CDTF">2024-07-05T08:47:01Z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0x01010099F9825C7708B647B7166021FB7445C1</vt:lpwstr>
  </property>
  <property fmtid="{D5CDD505-2E9C-101B-9397-08002B2CF9AE}" pid="3" name="_dlc_DocIdItemGuid">
    <vt:lpwstr>391335df-e55d-4c59-9167-53701a03102b</vt:lpwstr>
  </property>
  <property fmtid="{D5CDD505-2E9C-101B-9397-08002B2CF9AE}" pid="4" name="MediaServiceImageTags">
    <vt:lpwstr/>
  </property>
</Properties>
</file>