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vdhv.sharepoint.com/Intranet/arbetsrum/A15/Delade dokument/3. NÖT/252 Kalkylplattform Nöt, Anett, BP2022/Nytt material/Färdigt/Till hemsidan/"/>
    </mc:Choice>
  </mc:AlternateContent>
  <xr:revisionPtr revIDLastSave="973" documentId="8_{3C484670-4A3C-4D76-8507-9D8353DF4315}" xr6:coauthVersionLast="47" xr6:coauthVersionMax="47" xr10:uidLastSave="{1329F130-ED38-4D1A-BAE9-A4A2FDC0E11F}"/>
  <bookViews>
    <workbookView xWindow="-108" yWindow="-108" windowWidth="23256" windowHeight="12456" xr2:uid="{BD3D3F10-8456-472A-95F5-879BB3BE3193}"/>
  </bookViews>
  <sheets>
    <sheet name="Ungtjur Lätt Köttras" sheetId="18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8" i="18" l="1"/>
  <c r="M38" i="18"/>
  <c r="E38" i="18"/>
  <c r="G38" i="18" s="1"/>
  <c r="V37" i="18"/>
  <c r="M37" i="18"/>
  <c r="E37" i="18"/>
  <c r="G37" i="18" s="1"/>
  <c r="V36" i="18"/>
  <c r="M36" i="18"/>
  <c r="E36" i="18"/>
  <c r="G36" i="18" s="1"/>
  <c r="V35" i="18"/>
  <c r="M35" i="18"/>
  <c r="E35" i="18"/>
  <c r="G35" i="18" s="1"/>
  <c r="V34" i="18"/>
  <c r="M34" i="18"/>
  <c r="E34" i="18"/>
  <c r="G34" i="18" s="1"/>
  <c r="V33" i="18"/>
  <c r="M33" i="18"/>
  <c r="E33" i="18"/>
  <c r="G33" i="18" s="1"/>
  <c r="V32" i="18"/>
  <c r="M32" i="18"/>
  <c r="E32" i="18"/>
  <c r="G32" i="18" s="1"/>
  <c r="V31" i="18"/>
  <c r="M31" i="18"/>
  <c r="E31" i="18"/>
  <c r="G31" i="18" s="1"/>
  <c r="V30" i="18"/>
  <c r="M30" i="18"/>
  <c r="E30" i="18"/>
  <c r="G30" i="18" s="1"/>
  <c r="V29" i="18"/>
  <c r="M29" i="18"/>
  <c r="E29" i="18"/>
  <c r="G29" i="18" s="1"/>
  <c r="V28" i="18"/>
  <c r="M28" i="18"/>
  <c r="V27" i="18"/>
  <c r="M27" i="18"/>
  <c r="C27" i="18"/>
  <c r="D27" i="18" s="1"/>
  <c r="AL26" i="18"/>
  <c r="AK26" i="18"/>
  <c r="AJ26" i="18"/>
  <c r="AI26" i="18"/>
  <c r="AH26" i="18"/>
  <c r="AG26" i="18"/>
  <c r="AF26" i="18"/>
  <c r="AE26" i="18"/>
  <c r="AB26" i="18"/>
  <c r="AA26" i="18"/>
  <c r="Z26" i="18"/>
  <c r="Y26" i="18"/>
  <c r="W26" i="18"/>
  <c r="V26" i="18"/>
  <c r="U26" i="18"/>
  <c r="T26" i="18"/>
  <c r="S26" i="18"/>
  <c r="R26" i="18"/>
  <c r="Q26" i="18"/>
  <c r="P26" i="18"/>
  <c r="O26" i="18"/>
  <c r="N26" i="18"/>
  <c r="L26" i="18"/>
  <c r="K26" i="18"/>
  <c r="J26" i="18"/>
  <c r="I26" i="18"/>
  <c r="C26" i="18"/>
  <c r="C28" i="18" s="1"/>
  <c r="D28" i="18" s="1"/>
  <c r="Y24" i="18"/>
  <c r="V24" i="18"/>
  <c r="V23" i="18"/>
  <c r="V20" i="18"/>
  <c r="M20" i="18"/>
  <c r="E20" i="18"/>
  <c r="C20" i="18"/>
  <c r="D20" i="18" s="1"/>
  <c r="V19" i="18"/>
  <c r="M19" i="18"/>
  <c r="E19" i="18"/>
  <c r="C19" i="18"/>
  <c r="D19" i="18" s="1"/>
  <c r="V18" i="18"/>
  <c r="M18" i="18"/>
  <c r="E18" i="18"/>
  <c r="C18" i="18"/>
  <c r="D18" i="18" s="1"/>
  <c r="V17" i="18"/>
  <c r="M17" i="18"/>
  <c r="E17" i="18"/>
  <c r="C17" i="18"/>
  <c r="D17" i="18" s="1"/>
  <c r="V16" i="18"/>
  <c r="M16" i="18"/>
  <c r="E16" i="18"/>
  <c r="C16" i="18"/>
  <c r="D16" i="18" s="1"/>
  <c r="V15" i="18"/>
  <c r="M15" i="18"/>
  <c r="E15" i="18"/>
  <c r="C15" i="18"/>
  <c r="D15" i="18" s="1"/>
  <c r="V14" i="18"/>
  <c r="M14" i="18"/>
  <c r="E14" i="18"/>
  <c r="C14" i="18"/>
  <c r="D14" i="18" s="1"/>
  <c r="V13" i="18"/>
  <c r="M13" i="18"/>
  <c r="E13" i="18"/>
  <c r="C13" i="18"/>
  <c r="D13" i="18" s="1"/>
  <c r="V12" i="18"/>
  <c r="M12" i="18"/>
  <c r="E12" i="18"/>
  <c r="C12" i="18"/>
  <c r="D12" i="18" s="1"/>
  <c r="V11" i="18"/>
  <c r="M11" i="18"/>
  <c r="E11" i="18"/>
  <c r="C11" i="18"/>
  <c r="D11" i="18" s="1"/>
  <c r="V10" i="18"/>
  <c r="M10" i="18"/>
  <c r="W9" i="18"/>
  <c r="V9" i="18"/>
  <c r="M9" i="18"/>
  <c r="G9" i="18"/>
  <c r="AL8" i="18"/>
  <c r="AK8" i="18"/>
  <c r="AJ8" i="18"/>
  <c r="AI8" i="18"/>
  <c r="AH8" i="18"/>
  <c r="AG8" i="18"/>
  <c r="AF8" i="18"/>
  <c r="AE8" i="18"/>
  <c r="AB8" i="18"/>
  <c r="AA8" i="18"/>
  <c r="Z8" i="18"/>
  <c r="Y8" i="18"/>
  <c r="W8" i="18"/>
  <c r="V8" i="18"/>
  <c r="U8" i="18"/>
  <c r="T8" i="18"/>
  <c r="S8" i="18"/>
  <c r="R8" i="18"/>
  <c r="Q8" i="18"/>
  <c r="P8" i="18"/>
  <c r="O8" i="18"/>
  <c r="N8" i="18"/>
  <c r="L8" i="18"/>
  <c r="K8" i="18"/>
  <c r="J8" i="18"/>
  <c r="I8" i="18"/>
  <c r="C8" i="18"/>
  <c r="G20" i="18" s="1"/>
  <c r="Y6" i="18"/>
  <c r="V6" i="18"/>
  <c r="V5" i="18"/>
  <c r="V3" i="18"/>
  <c r="V2" i="18"/>
  <c r="H9" i="18" l="1"/>
  <c r="W34" i="18"/>
  <c r="W29" i="18"/>
  <c r="W37" i="18"/>
  <c r="W31" i="18"/>
  <c r="W32" i="18"/>
  <c r="H32" i="18"/>
  <c r="X32" i="18" s="1"/>
  <c r="W35" i="18"/>
  <c r="W20" i="18"/>
  <c r="H20" i="18"/>
  <c r="X20" i="18" s="1"/>
  <c r="W30" i="18"/>
  <c r="W38" i="18"/>
  <c r="W33" i="18"/>
  <c r="W36" i="18"/>
  <c r="H36" i="18"/>
  <c r="X36" i="18" s="1"/>
  <c r="C10" i="18"/>
  <c r="D10" i="18" s="1"/>
  <c r="G28" i="18"/>
  <c r="C9" i="18"/>
  <c r="D9" i="18" s="1"/>
  <c r="G27" i="18"/>
  <c r="G10" i="18"/>
  <c r="G11" i="18"/>
  <c r="G12" i="18"/>
  <c r="G13" i="18"/>
  <c r="G14" i="18"/>
  <c r="G15" i="18"/>
  <c r="G16" i="18"/>
  <c r="G17" i="18"/>
  <c r="G18" i="18"/>
  <c r="G19" i="18"/>
  <c r="C29" i="18"/>
  <c r="D29" i="18" s="1"/>
  <c r="H29" i="18" s="1"/>
  <c r="X29" i="18" s="1"/>
  <c r="C30" i="18"/>
  <c r="D30" i="18" s="1"/>
  <c r="H30" i="18" s="1"/>
  <c r="X30" i="18" s="1"/>
  <c r="C31" i="18"/>
  <c r="D31" i="18" s="1"/>
  <c r="H31" i="18" s="1"/>
  <c r="X31" i="18" s="1"/>
  <c r="C32" i="18"/>
  <c r="D32" i="18" s="1"/>
  <c r="C33" i="18"/>
  <c r="D33" i="18" s="1"/>
  <c r="H33" i="18" s="1"/>
  <c r="X33" i="18" s="1"/>
  <c r="C34" i="18"/>
  <c r="D34" i="18" s="1"/>
  <c r="H34" i="18" s="1"/>
  <c r="X34" i="18" s="1"/>
  <c r="C35" i="18"/>
  <c r="D35" i="18" s="1"/>
  <c r="H35" i="18" s="1"/>
  <c r="X35" i="18" s="1"/>
  <c r="C36" i="18"/>
  <c r="D36" i="18" s="1"/>
  <c r="C37" i="18"/>
  <c r="D37" i="18" s="1"/>
  <c r="H37" i="18" s="1"/>
  <c r="X37" i="18" s="1"/>
  <c r="C38" i="18"/>
  <c r="D38" i="18" s="1"/>
  <c r="H38" i="18" s="1"/>
  <c r="X38" i="18" s="1"/>
  <c r="Y33" i="18" l="1"/>
  <c r="AE33" i="18" s="1"/>
  <c r="Z33" i="18"/>
  <c r="AF33" i="18" s="1"/>
  <c r="AJ33" i="18" s="1"/>
  <c r="AD33" i="18"/>
  <c r="AB33" i="18"/>
  <c r="AH33" i="18" s="1"/>
  <c r="AL33" i="18" s="1"/>
  <c r="AA33" i="18"/>
  <c r="AG33" i="18" s="1"/>
  <c r="AK33" i="18" s="1"/>
  <c r="Y38" i="18"/>
  <c r="AE38" i="18" s="1"/>
  <c r="AD38" i="18"/>
  <c r="Z38" i="18"/>
  <c r="AF38" i="18" s="1"/>
  <c r="AJ38" i="18" s="1"/>
  <c r="AB38" i="18"/>
  <c r="AH38" i="18" s="1"/>
  <c r="AL38" i="18" s="1"/>
  <c r="AA38" i="18"/>
  <c r="AG38" i="18" s="1"/>
  <c r="AK38" i="18" s="1"/>
  <c r="Y30" i="18"/>
  <c r="AE30" i="18" s="1"/>
  <c r="Z30" i="18"/>
  <c r="AF30" i="18" s="1"/>
  <c r="AJ30" i="18" s="1"/>
  <c r="AD30" i="18"/>
  <c r="AB30" i="18"/>
  <c r="AH30" i="18" s="1"/>
  <c r="AL30" i="18" s="1"/>
  <c r="AA30" i="18"/>
  <c r="AG30" i="18" s="1"/>
  <c r="AK30" i="18" s="1"/>
  <c r="Y34" i="18"/>
  <c r="AE34" i="18" s="1"/>
  <c r="AD34" i="18"/>
  <c r="Z34" i="18"/>
  <c r="AF34" i="18" s="1"/>
  <c r="AJ34" i="18" s="1"/>
  <c r="AB34" i="18"/>
  <c r="AH34" i="18" s="1"/>
  <c r="AL34" i="18" s="1"/>
  <c r="AA34" i="18"/>
  <c r="AG34" i="18" s="1"/>
  <c r="AK34" i="18" s="1"/>
  <c r="Y31" i="18"/>
  <c r="AE31" i="18" s="1"/>
  <c r="AD31" i="18"/>
  <c r="AB31" i="18"/>
  <c r="AH31" i="18" s="1"/>
  <c r="AL31" i="18" s="1"/>
  <c r="Z31" i="18"/>
  <c r="AF31" i="18" s="1"/>
  <c r="AJ31" i="18" s="1"/>
  <c r="AA31" i="18"/>
  <c r="AG31" i="18" s="1"/>
  <c r="AK31" i="18" s="1"/>
  <c r="Y37" i="18"/>
  <c r="AE37" i="18" s="1"/>
  <c r="Z37" i="18"/>
  <c r="AF37" i="18" s="1"/>
  <c r="AJ37" i="18" s="1"/>
  <c r="AD37" i="18"/>
  <c r="AB37" i="18"/>
  <c r="AH37" i="18" s="1"/>
  <c r="AL37" i="18" s="1"/>
  <c r="AA37" i="18"/>
  <c r="AG37" i="18" s="1"/>
  <c r="AK37" i="18" s="1"/>
  <c r="Y29" i="18"/>
  <c r="AE29" i="18" s="1"/>
  <c r="Z29" i="18"/>
  <c r="AF29" i="18" s="1"/>
  <c r="AJ29" i="18" s="1"/>
  <c r="AD29" i="18"/>
  <c r="AB29" i="18"/>
  <c r="AH29" i="18" s="1"/>
  <c r="AL29" i="18" s="1"/>
  <c r="AA29" i="18"/>
  <c r="AG29" i="18" s="1"/>
  <c r="AK29" i="18" s="1"/>
  <c r="Y35" i="18"/>
  <c r="AE35" i="18" s="1"/>
  <c r="Z35" i="18"/>
  <c r="AF35" i="18" s="1"/>
  <c r="AJ35" i="18" s="1"/>
  <c r="AD35" i="18"/>
  <c r="AB35" i="18"/>
  <c r="AH35" i="18" s="1"/>
  <c r="AL35" i="18" s="1"/>
  <c r="AA35" i="18"/>
  <c r="AG35" i="18" s="1"/>
  <c r="AK35" i="18" s="1"/>
  <c r="AD20" i="18"/>
  <c r="AB20" i="18"/>
  <c r="AH20" i="18" s="1"/>
  <c r="AL20" i="18" s="1"/>
  <c r="AA20" i="18"/>
  <c r="AG20" i="18" s="1"/>
  <c r="AK20" i="18" s="1"/>
  <c r="Z20" i="18"/>
  <c r="AF20" i="18" s="1"/>
  <c r="AJ20" i="18" s="1"/>
  <c r="Y20" i="18"/>
  <c r="AE20" i="18" s="1"/>
  <c r="W12" i="18"/>
  <c r="H12" i="18"/>
  <c r="X12" i="18" s="1"/>
  <c r="W19" i="18"/>
  <c r="H19" i="18"/>
  <c r="X19" i="18" s="1"/>
  <c r="W11" i="18"/>
  <c r="H11" i="18"/>
  <c r="X11" i="18" s="1"/>
  <c r="X9" i="18"/>
  <c r="W18" i="18"/>
  <c r="H18" i="18"/>
  <c r="X18" i="18" s="1"/>
  <c r="W10" i="18"/>
  <c r="H10" i="18"/>
  <c r="X10" i="18" s="1"/>
  <c r="G21" i="18"/>
  <c r="W14" i="18"/>
  <c r="H14" i="18"/>
  <c r="X14" i="18" s="1"/>
  <c r="Y36" i="18"/>
  <c r="AE36" i="18" s="1"/>
  <c r="AD36" i="18"/>
  <c r="AB36" i="18"/>
  <c r="AH36" i="18" s="1"/>
  <c r="AL36" i="18" s="1"/>
  <c r="Z36" i="18"/>
  <c r="AF36" i="18" s="1"/>
  <c r="AJ36" i="18" s="1"/>
  <c r="AA36" i="18"/>
  <c r="AG36" i="18" s="1"/>
  <c r="AK36" i="18" s="1"/>
  <c r="Y32" i="18"/>
  <c r="AE32" i="18" s="1"/>
  <c r="Z32" i="18"/>
  <c r="AF32" i="18" s="1"/>
  <c r="AJ32" i="18" s="1"/>
  <c r="AD32" i="18"/>
  <c r="AB32" i="18"/>
  <c r="AH32" i="18" s="1"/>
  <c r="AL32" i="18" s="1"/>
  <c r="AA32" i="18"/>
  <c r="AG32" i="18" s="1"/>
  <c r="AK32" i="18" s="1"/>
  <c r="W16" i="18"/>
  <c r="H16" i="18"/>
  <c r="X16" i="18" s="1"/>
  <c r="W13" i="18"/>
  <c r="H13" i="18"/>
  <c r="X13" i="18" s="1"/>
  <c r="W17" i="18"/>
  <c r="H17" i="18"/>
  <c r="X17" i="18" s="1"/>
  <c r="G39" i="18"/>
  <c r="W27" i="18"/>
  <c r="H27" i="18"/>
  <c r="W15" i="18"/>
  <c r="H15" i="18"/>
  <c r="X15" i="18" s="1"/>
  <c r="W28" i="18"/>
  <c r="H28" i="18"/>
  <c r="X28" i="18" s="1"/>
  <c r="AM32" i="18" l="1"/>
  <c r="AN32" i="18" s="1"/>
  <c r="AI32" i="18"/>
  <c r="AD15" i="18"/>
  <c r="AB15" i="18"/>
  <c r="AH15" i="18" s="1"/>
  <c r="AL15" i="18" s="1"/>
  <c r="AA15" i="18"/>
  <c r="AG15" i="18" s="1"/>
  <c r="AK15" i="18" s="1"/>
  <c r="Z15" i="18"/>
  <c r="AF15" i="18" s="1"/>
  <c r="AJ15" i="18" s="1"/>
  <c r="Y15" i="18"/>
  <c r="AE15" i="18" s="1"/>
  <c r="AD19" i="18"/>
  <c r="AB19" i="18"/>
  <c r="AH19" i="18" s="1"/>
  <c r="AL19" i="18" s="1"/>
  <c r="AA19" i="18"/>
  <c r="AG19" i="18" s="1"/>
  <c r="AK19" i="18" s="1"/>
  <c r="Z19" i="18"/>
  <c r="AF19" i="18" s="1"/>
  <c r="AJ19" i="18" s="1"/>
  <c r="Y19" i="18"/>
  <c r="AE19" i="18" s="1"/>
  <c r="AM33" i="18"/>
  <c r="AN33" i="18" s="1"/>
  <c r="AI33" i="18"/>
  <c r="AD16" i="18"/>
  <c r="AB16" i="18"/>
  <c r="AH16" i="18" s="1"/>
  <c r="AL16" i="18" s="1"/>
  <c r="AA16" i="18"/>
  <c r="AG16" i="18" s="1"/>
  <c r="AK16" i="18" s="1"/>
  <c r="Z16" i="18"/>
  <c r="AF16" i="18" s="1"/>
  <c r="AJ16" i="18" s="1"/>
  <c r="Y16" i="18"/>
  <c r="AE16" i="18" s="1"/>
  <c r="W21" i="18"/>
  <c r="AI34" i="18"/>
  <c r="AM34" i="18"/>
  <c r="AN34" i="18" s="1"/>
  <c r="H39" i="18"/>
  <c r="X27" i="18"/>
  <c r="AD18" i="18"/>
  <c r="AB18" i="18"/>
  <c r="AH18" i="18" s="1"/>
  <c r="AL18" i="18" s="1"/>
  <c r="AA18" i="18"/>
  <c r="AG18" i="18" s="1"/>
  <c r="AK18" i="18" s="1"/>
  <c r="Z18" i="18"/>
  <c r="AF18" i="18" s="1"/>
  <c r="AJ18" i="18" s="1"/>
  <c r="Y18" i="18"/>
  <c r="AE18" i="18" s="1"/>
  <c r="AD12" i="18"/>
  <c r="AB12" i="18"/>
  <c r="AH12" i="18" s="1"/>
  <c r="AL12" i="18" s="1"/>
  <c r="AA12" i="18"/>
  <c r="AG12" i="18" s="1"/>
  <c r="AK12" i="18" s="1"/>
  <c r="Z12" i="18"/>
  <c r="AF12" i="18" s="1"/>
  <c r="AJ12" i="18" s="1"/>
  <c r="Y12" i="18"/>
  <c r="AE12" i="18" s="1"/>
  <c r="AM29" i="18"/>
  <c r="AN29" i="18" s="1"/>
  <c r="AI29" i="18"/>
  <c r="W39" i="18"/>
  <c r="AD9" i="18"/>
  <c r="AB9" i="18"/>
  <c r="AA9" i="18"/>
  <c r="X21" i="18"/>
  <c r="Z9" i="18"/>
  <c r="Y9" i="18"/>
  <c r="AD17" i="18"/>
  <c r="AB17" i="18"/>
  <c r="AH17" i="18" s="1"/>
  <c r="AL17" i="18" s="1"/>
  <c r="AA17" i="18"/>
  <c r="AG17" i="18" s="1"/>
  <c r="AK17" i="18" s="1"/>
  <c r="Z17" i="18"/>
  <c r="AF17" i="18" s="1"/>
  <c r="AJ17" i="18" s="1"/>
  <c r="Y17" i="18"/>
  <c r="AE17" i="18" s="1"/>
  <c r="AD14" i="18"/>
  <c r="AB14" i="18"/>
  <c r="AH14" i="18" s="1"/>
  <c r="AL14" i="18" s="1"/>
  <c r="AA14" i="18"/>
  <c r="AG14" i="18" s="1"/>
  <c r="AK14" i="18" s="1"/>
  <c r="Z14" i="18"/>
  <c r="AF14" i="18" s="1"/>
  <c r="AJ14" i="18" s="1"/>
  <c r="Y14" i="18"/>
  <c r="AE14" i="18" s="1"/>
  <c r="H21" i="18"/>
  <c r="AM35" i="18"/>
  <c r="AN35" i="18" s="1"/>
  <c r="AI35" i="18"/>
  <c r="AD13" i="18"/>
  <c r="AB13" i="18"/>
  <c r="AH13" i="18" s="1"/>
  <c r="AL13" i="18" s="1"/>
  <c r="AA13" i="18"/>
  <c r="AG13" i="18" s="1"/>
  <c r="AK13" i="18" s="1"/>
  <c r="Z13" i="18"/>
  <c r="AF13" i="18" s="1"/>
  <c r="AJ13" i="18" s="1"/>
  <c r="Y13" i="18"/>
  <c r="AE13" i="18" s="1"/>
  <c r="AI37" i="18"/>
  <c r="AM37" i="18"/>
  <c r="AN37" i="18" s="1"/>
  <c r="AD10" i="18"/>
  <c r="AB10" i="18"/>
  <c r="AH10" i="18" s="1"/>
  <c r="AL10" i="18" s="1"/>
  <c r="AA10" i="18"/>
  <c r="AG10" i="18" s="1"/>
  <c r="AK10" i="18" s="1"/>
  <c r="Z10" i="18"/>
  <c r="AF10" i="18" s="1"/>
  <c r="AJ10" i="18" s="1"/>
  <c r="Y10" i="18"/>
  <c r="AE10" i="18" s="1"/>
  <c r="AM38" i="18"/>
  <c r="AN38" i="18" s="1"/>
  <c r="AI38" i="18"/>
  <c r="AI36" i="18"/>
  <c r="AM36" i="18"/>
  <c r="AN36" i="18" s="1"/>
  <c r="AM20" i="18"/>
  <c r="AN20" i="18" s="1"/>
  <c r="AI20" i="18"/>
  <c r="AI31" i="18"/>
  <c r="AM31" i="18"/>
  <c r="AN31" i="18" s="1"/>
  <c r="Y28" i="18"/>
  <c r="AE28" i="18" s="1"/>
  <c r="AD28" i="18"/>
  <c r="AB28" i="18"/>
  <c r="AH28" i="18" s="1"/>
  <c r="AL28" i="18" s="1"/>
  <c r="AA28" i="18"/>
  <c r="AG28" i="18" s="1"/>
  <c r="AK28" i="18" s="1"/>
  <c r="Z28" i="18"/>
  <c r="AF28" i="18" s="1"/>
  <c r="AJ28" i="18" s="1"/>
  <c r="AD11" i="18"/>
  <c r="AB11" i="18"/>
  <c r="AH11" i="18" s="1"/>
  <c r="AL11" i="18" s="1"/>
  <c r="AA11" i="18"/>
  <c r="AG11" i="18" s="1"/>
  <c r="AK11" i="18" s="1"/>
  <c r="Z11" i="18"/>
  <c r="AF11" i="18" s="1"/>
  <c r="AJ11" i="18" s="1"/>
  <c r="Y11" i="18"/>
  <c r="AE11" i="18" s="1"/>
  <c r="AM30" i="18"/>
  <c r="AN30" i="18" s="1"/>
  <c r="AI30" i="18"/>
  <c r="AM17" i="18" l="1"/>
  <c r="AN17" i="18" s="1"/>
  <c r="AI17" i="18"/>
  <c r="AA21" i="18"/>
  <c r="AG9" i="18"/>
  <c r="Y27" i="18"/>
  <c r="AD27" i="18"/>
  <c r="AD39" i="18" s="1"/>
  <c r="AB27" i="18"/>
  <c r="AA27" i="18"/>
  <c r="X39" i="18"/>
  <c r="Z27" i="18"/>
  <c r="AB21" i="18"/>
  <c r="AH9" i="18"/>
  <c r="AM15" i="18"/>
  <c r="AN15" i="18" s="1"/>
  <c r="AI15" i="18"/>
  <c r="Z21" i="18"/>
  <c r="AF9" i="18"/>
  <c r="AM11" i="18"/>
  <c r="AN11" i="18" s="1"/>
  <c r="AI11" i="18"/>
  <c r="AM14" i="18"/>
  <c r="AN14" i="18" s="1"/>
  <c r="AI14" i="18"/>
  <c r="AM10" i="18"/>
  <c r="AN10" i="18" s="1"/>
  <c r="AI10" i="18"/>
  <c r="AM19" i="18"/>
  <c r="AN19" i="18" s="1"/>
  <c r="AI19" i="18"/>
  <c r="AD21" i="18"/>
  <c r="AI28" i="18"/>
  <c r="AM28" i="18"/>
  <c r="AN28" i="18" s="1"/>
  <c r="AM13" i="18"/>
  <c r="AN13" i="18" s="1"/>
  <c r="AI13" i="18"/>
  <c r="AM18" i="18"/>
  <c r="AN18" i="18" s="1"/>
  <c r="AI18" i="18"/>
  <c r="AE9" i="18"/>
  <c r="Y21" i="18"/>
  <c r="AM16" i="18"/>
  <c r="AN16" i="18" s="1"/>
  <c r="AI16" i="18"/>
  <c r="AM12" i="18"/>
  <c r="AN12" i="18" s="1"/>
  <c r="AI12" i="18"/>
  <c r="AF27" i="18" l="1"/>
  <c r="Z39" i="18"/>
  <c r="AI9" i="18"/>
  <c r="AI21" i="18" s="1"/>
  <c r="AE21" i="18"/>
  <c r="AJ9" i="18"/>
  <c r="AJ21" i="18" s="1"/>
  <c r="AF21" i="18"/>
  <c r="AG27" i="18"/>
  <c r="AA39" i="18"/>
  <c r="AB39" i="18"/>
  <c r="AH27" i="18"/>
  <c r="AE27" i="18"/>
  <c r="Y39" i="18"/>
  <c r="AL9" i="18"/>
  <c r="AL21" i="18" s="1"/>
  <c r="AH21" i="18"/>
  <c r="AK9" i="18"/>
  <c r="AK21" i="18" s="1"/>
  <c r="AG21" i="18"/>
  <c r="AK27" i="18" l="1"/>
  <c r="AK39" i="18" s="1"/>
  <c r="AG39" i="18"/>
  <c r="AE39" i="18"/>
  <c r="AI27" i="18"/>
  <c r="AI39" i="18" s="1"/>
  <c r="AL27" i="18"/>
  <c r="AL39" i="18" s="1"/>
  <c r="AH39" i="18"/>
  <c r="AM9" i="18"/>
  <c r="AN9" i="18" s="1"/>
  <c r="AN21" i="18" s="1"/>
  <c r="AJ27" i="18"/>
  <c r="AJ39" i="18" s="1"/>
  <c r="AF39" i="18"/>
  <c r="AM27" i="18" l="1"/>
  <c r="AN27" i="18" s="1"/>
  <c r="AN39" i="18" s="1"/>
</calcChain>
</file>

<file path=xl/sharedStrings.xml><?xml version="1.0" encoding="utf-8"?>
<sst xmlns="http://schemas.openxmlformats.org/spreadsheetml/2006/main" count="84" uniqueCount="49">
  <si>
    <t>Näringsåtgång &amp; Foderförbrukning</t>
  </si>
  <si>
    <t>SID 1. INDATA</t>
  </si>
  <si>
    <t>SID 2. RESULTAT</t>
  </si>
  <si>
    <t>ts-halt, %</t>
  </si>
  <si>
    <t>grovfoder 1</t>
  </si>
  <si>
    <t>grovfoder 2</t>
  </si>
  <si>
    <t>foder 3</t>
  </si>
  <si>
    <t>foder 4</t>
  </si>
  <si>
    <t>Alternativ 1. LÅG INTENSITET</t>
  </si>
  <si>
    <t>Beräknad tillväxt, g/dag:</t>
  </si>
  <si>
    <t>Andel (av ts)</t>
  </si>
  <si>
    <t>MJ/kg ts</t>
  </si>
  <si>
    <r>
      <t>Pris, kr/kg</t>
    </r>
    <r>
      <rPr>
        <b/>
        <i/>
        <sz val="11"/>
        <color theme="1"/>
        <rFont val="Aptos Narrow"/>
        <family val="2"/>
      </rPr>
      <t xml:space="preserve"> (kr/kg ts för Grovfoder 1 &amp; 2)</t>
    </r>
  </si>
  <si>
    <t>kg ts under perioden</t>
  </si>
  <si>
    <t>kg ts/dag</t>
  </si>
  <si>
    <t>kg/dag</t>
  </si>
  <si>
    <t>Foderkostnad</t>
  </si>
  <si>
    <t>Vikt, kg</t>
  </si>
  <si>
    <t>Medelvikt</t>
  </si>
  <si>
    <t>Startvikt</t>
  </si>
  <si>
    <t>Slutvikt</t>
  </si>
  <si>
    <t>Antal dagar</t>
  </si>
  <si>
    <t>Energiåtgång period</t>
  </si>
  <si>
    <t>Summa</t>
  </si>
  <si>
    <t>Foderåtgång totalt</t>
  </si>
  <si>
    <t xml:space="preserve">kr/dag </t>
  </si>
  <si>
    <t>kr totalt för perioden</t>
  </si>
  <si>
    <t>75-125</t>
  </si>
  <si>
    <t>126-175</t>
  </si>
  <si>
    <t>176-225</t>
  </si>
  <si>
    <t>226-275</t>
  </si>
  <si>
    <t>276-325</t>
  </si>
  <si>
    <t>326-375</t>
  </si>
  <si>
    <t>376-425</t>
  </si>
  <si>
    <t>426-476</t>
  </si>
  <si>
    <t>476-525</t>
  </si>
  <si>
    <t>526-575</t>
  </si>
  <si>
    <t>576-625</t>
  </si>
  <si>
    <t>626-675</t>
  </si>
  <si>
    <t>SUMMA</t>
  </si>
  <si>
    <t>MEDEL</t>
  </si>
  <si>
    <t>Alternativ 2. HÖG INTENSITET</t>
  </si>
  <si>
    <t>Pris, kr/kg (kr/kg ts för Grovfoder 1 &amp; 2)</t>
  </si>
  <si>
    <t>kg ts under periodens viktintervall</t>
  </si>
  <si>
    <t>Foderåtgång total</t>
  </si>
  <si>
    <t>kr/dag</t>
  </si>
  <si>
    <t xml:space="preserve">Fyll i uppgifter i de vita cellerna.             Övriga beräknas automatiskt. </t>
  </si>
  <si>
    <t>Ungtjur Lätt köttras</t>
  </si>
  <si>
    <t>Justering lätt köttras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</si>
</sst>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Aptos Narrow"/>
      <family val="2"/>
    </font>
    <font>
      <sz val="11"/>
      <color theme="1"/>
      <name val="Aptos Narrow"/>
      <family val="2"/>
    </font>
    <font>
      <b/>
      <sz val="11"/>
      <color theme="1"/>
      <name val="Aptos Narrow"/>
      <family val="2"/>
    </font>
    <font>
      <sz val="11"/>
      <color theme="0"/>
      <name val="Aptos Narrow"/>
      <family val="2"/>
    </font>
    <font>
      <b/>
      <sz val="11"/>
      <color theme="0"/>
      <name val="Aptos Narrow"/>
      <family val="2"/>
    </font>
    <font>
      <b/>
      <sz val="14"/>
      <color theme="1"/>
      <name val="Aptos Narrow"/>
      <family val="2"/>
    </font>
    <font>
      <sz val="11"/>
      <name val="Aptos Narrow"/>
      <family val="2"/>
    </font>
    <font>
      <b/>
      <sz val="11"/>
      <name val="Aptos Narrow"/>
      <family val="2"/>
    </font>
    <font>
      <b/>
      <i/>
      <sz val="11"/>
      <color theme="1"/>
      <name val="Aptos Narrow"/>
      <family val="2"/>
    </font>
    <font>
      <b/>
      <sz val="12"/>
      <color rgb="FFCF2C35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96BC5A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FFFF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FFFF"/>
      </left>
      <right style="medium">
        <color rgb="FFFFFFFF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rgb="FFFFFF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3" fontId="3" fillId="0" borderId="0" xfId="0" applyNumberFormat="1" applyFont="1"/>
    <xf numFmtId="3" fontId="4" fillId="0" borderId="0" xfId="0" applyNumberFormat="1" applyFont="1" applyAlignment="1">
      <alignment horizontal="center"/>
    </xf>
    <xf numFmtId="3" fontId="4" fillId="0" borderId="0" xfId="0" applyNumberFormat="1" applyFont="1"/>
    <xf numFmtId="3" fontId="3" fillId="0" borderId="0" xfId="0" applyNumberFormat="1" applyFont="1" applyAlignment="1">
      <alignment horizontal="center"/>
    </xf>
    <xf numFmtId="3" fontId="3" fillId="0" borderId="0" xfId="1" applyNumberFormat="1" applyFont="1" applyFill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4" fillId="0" borderId="0" xfId="0" applyNumberFormat="1" applyFont="1" applyAlignment="1">
      <alignment horizontal="center" vertical="center"/>
    </xf>
    <xf numFmtId="3" fontId="5" fillId="0" borderId="0" xfId="0" applyNumberFormat="1" applyFont="1" applyAlignment="1">
      <alignment vertical="center"/>
    </xf>
    <xf numFmtId="3" fontId="6" fillId="0" borderId="0" xfId="0" applyNumberFormat="1" applyFont="1" applyAlignment="1">
      <alignment horizontal="left" vertical="center" readingOrder="1"/>
    </xf>
    <xf numFmtId="3" fontId="6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 vertical="center" wrapText="1"/>
    </xf>
    <xf numFmtId="3" fontId="3" fillId="0" borderId="0" xfId="0" applyNumberFormat="1" applyFont="1" applyAlignment="1">
      <alignment horizontal="center" vertical="center"/>
    </xf>
    <xf numFmtId="3" fontId="7" fillId="0" borderId="0" xfId="0" applyNumberFormat="1" applyFont="1"/>
    <xf numFmtId="3" fontId="8" fillId="0" borderId="0" xfId="0" applyNumberFormat="1" applyFont="1" applyAlignment="1">
      <alignment vertical="center"/>
    </xf>
    <xf numFmtId="3" fontId="8" fillId="0" borderId="2" xfId="0" applyNumberFormat="1" applyFont="1" applyBorder="1" applyAlignment="1">
      <alignment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30" xfId="0" applyNumberFormat="1" applyFont="1" applyFill="1" applyBorder="1" applyAlignment="1">
      <alignment horizontal="center" vertical="center"/>
    </xf>
    <xf numFmtId="3" fontId="8" fillId="0" borderId="16" xfId="0" applyNumberFormat="1" applyFont="1" applyBorder="1" applyAlignment="1">
      <alignment vertical="center"/>
    </xf>
    <xf numFmtId="3" fontId="9" fillId="0" borderId="16" xfId="0" applyNumberFormat="1" applyFont="1" applyBorder="1" applyAlignment="1">
      <alignment horizontal="center" vertical="center"/>
    </xf>
    <xf numFmtId="3" fontId="9" fillId="0" borderId="16" xfId="0" applyNumberFormat="1" applyFont="1" applyBorder="1" applyAlignment="1">
      <alignment horizontal="center" vertical="center" wrapText="1"/>
    </xf>
    <xf numFmtId="3" fontId="9" fillId="2" borderId="17" xfId="0" applyNumberFormat="1" applyFont="1" applyFill="1" applyBorder="1" applyAlignment="1">
      <alignment horizontal="center" vertical="center" wrapText="1"/>
    </xf>
    <xf numFmtId="3" fontId="9" fillId="2" borderId="16" xfId="0" applyNumberFormat="1" applyFont="1" applyFill="1" applyBorder="1" applyAlignment="1">
      <alignment horizontal="center" vertical="center" wrapText="1"/>
    </xf>
    <xf numFmtId="3" fontId="9" fillId="2" borderId="18" xfId="0" applyNumberFormat="1" applyFont="1" applyFill="1" applyBorder="1" applyAlignment="1">
      <alignment horizontal="center" vertical="center" wrapText="1"/>
    </xf>
    <xf numFmtId="3" fontId="3" fillId="2" borderId="0" xfId="0" applyNumberFormat="1" applyFont="1" applyFill="1" applyAlignment="1">
      <alignment horizontal="center"/>
    </xf>
    <xf numFmtId="3" fontId="3" fillId="2" borderId="10" xfId="0" applyNumberFormat="1" applyFont="1" applyFill="1" applyBorder="1" applyAlignment="1">
      <alignment horizontal="center"/>
    </xf>
    <xf numFmtId="9" fontId="3" fillId="0" borderId="19" xfId="1" applyFont="1" applyFill="1" applyBorder="1" applyAlignment="1">
      <alignment horizontal="center"/>
    </xf>
    <xf numFmtId="9" fontId="3" fillId="0" borderId="0" xfId="1" applyFont="1" applyFill="1" applyBorder="1" applyAlignment="1">
      <alignment horizontal="center"/>
    </xf>
    <xf numFmtId="3" fontId="3" fillId="2" borderId="9" xfId="0" applyNumberFormat="1" applyFont="1" applyFill="1" applyBorder="1" applyAlignment="1">
      <alignment horizontal="center" vertical="center"/>
    </xf>
    <xf numFmtId="3" fontId="3" fillId="2" borderId="20" xfId="0" applyNumberFormat="1" applyFont="1" applyFill="1" applyBorder="1" applyAlignment="1">
      <alignment horizontal="center"/>
    </xf>
    <xf numFmtId="3" fontId="3" fillId="2" borderId="11" xfId="0" applyNumberFormat="1" applyFont="1" applyFill="1" applyBorder="1" applyAlignment="1">
      <alignment horizontal="center"/>
    </xf>
    <xf numFmtId="3" fontId="3" fillId="2" borderId="14" xfId="0" applyNumberFormat="1" applyFont="1" applyFill="1" applyBorder="1" applyAlignment="1">
      <alignment horizontal="center"/>
    </xf>
    <xf numFmtId="9" fontId="3" fillId="0" borderId="23" xfId="1" applyFont="1" applyFill="1" applyBorder="1" applyAlignment="1">
      <alignment horizontal="center"/>
    </xf>
    <xf numFmtId="9" fontId="3" fillId="0" borderId="24" xfId="1" applyFont="1" applyFill="1" applyBorder="1" applyAlignment="1">
      <alignment horizontal="center"/>
    </xf>
    <xf numFmtId="3" fontId="3" fillId="2" borderId="26" xfId="0" applyNumberFormat="1" applyFont="1" applyFill="1" applyBorder="1" applyAlignment="1">
      <alignment horizontal="center"/>
    </xf>
    <xf numFmtId="3" fontId="3" fillId="2" borderId="32" xfId="0" applyNumberFormat="1" applyFont="1" applyFill="1" applyBorder="1" applyAlignment="1">
      <alignment horizontal="center"/>
    </xf>
    <xf numFmtId="3" fontId="4" fillId="0" borderId="0" xfId="0" applyNumberFormat="1" applyFont="1" applyAlignment="1">
      <alignment horizontal="right"/>
    </xf>
    <xf numFmtId="3" fontId="4" fillId="3" borderId="0" xfId="0" applyNumberFormat="1" applyFont="1" applyFill="1" applyAlignment="1">
      <alignment horizontal="center"/>
    </xf>
    <xf numFmtId="9" fontId="2" fillId="0" borderId="0" xfId="1" applyFont="1" applyBorder="1" applyAlignment="1">
      <alignment horizontal="center"/>
    </xf>
    <xf numFmtId="9" fontId="3" fillId="0" borderId="0" xfId="1" applyFont="1"/>
    <xf numFmtId="3" fontId="4" fillId="0" borderId="0" xfId="0" applyNumberFormat="1" applyFont="1" applyAlignment="1">
      <alignment horizontal="center" vertical="center" wrapText="1"/>
    </xf>
    <xf numFmtId="4" fontId="3" fillId="0" borderId="0" xfId="0" applyNumberFormat="1" applyFont="1"/>
    <xf numFmtId="9" fontId="3" fillId="0" borderId="0" xfId="1" applyFont="1" applyBorder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3" fontId="9" fillId="2" borderId="6" xfId="0" applyNumberFormat="1" applyFont="1" applyFill="1" applyBorder="1" applyAlignment="1">
      <alignment horizontal="center" vertical="center" wrapText="1"/>
    </xf>
    <xf numFmtId="3" fontId="9" fillId="2" borderId="7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3" fontId="8" fillId="2" borderId="16" xfId="0" applyNumberFormat="1" applyFont="1" applyFill="1" applyBorder="1" applyAlignment="1">
      <alignment horizontal="center" vertical="center" wrapText="1"/>
    </xf>
    <xf numFmtId="3" fontId="9" fillId="2" borderId="14" xfId="0" applyNumberFormat="1" applyFont="1" applyFill="1" applyBorder="1" applyAlignment="1">
      <alignment horizontal="center" vertical="center" wrapText="1"/>
    </xf>
    <xf numFmtId="3" fontId="4" fillId="3" borderId="36" xfId="0" applyNumberFormat="1" applyFont="1" applyFill="1" applyBorder="1" applyAlignment="1">
      <alignment horizontal="center" vertical="center"/>
    </xf>
    <xf numFmtId="3" fontId="4" fillId="3" borderId="37" xfId="0" applyNumberFormat="1" applyFont="1" applyFill="1" applyBorder="1" applyAlignment="1">
      <alignment horizontal="center" vertical="center"/>
    </xf>
    <xf numFmtId="3" fontId="4" fillId="3" borderId="38" xfId="0" applyNumberFormat="1" applyFont="1" applyFill="1" applyBorder="1" applyAlignment="1">
      <alignment horizontal="center" vertical="center"/>
    </xf>
    <xf numFmtId="3" fontId="4" fillId="3" borderId="12" xfId="0" applyNumberFormat="1" applyFont="1" applyFill="1" applyBorder="1"/>
    <xf numFmtId="3" fontId="3" fillId="2" borderId="25" xfId="0" applyNumberFormat="1" applyFont="1" applyFill="1" applyBorder="1" applyAlignment="1">
      <alignment horizontal="center"/>
    </xf>
    <xf numFmtId="3" fontId="4" fillId="3" borderId="31" xfId="0" applyNumberFormat="1" applyFont="1" applyFill="1" applyBorder="1" applyAlignment="1">
      <alignment horizontal="center"/>
    </xf>
    <xf numFmtId="3" fontId="8" fillId="0" borderId="0" xfId="0" applyNumberFormat="1" applyFont="1"/>
    <xf numFmtId="3" fontId="9" fillId="0" borderId="0" xfId="0" applyNumberFormat="1" applyFont="1" applyAlignment="1">
      <alignment vertical="center"/>
    </xf>
    <xf numFmtId="3" fontId="8" fillId="0" borderId="2" xfId="0" applyNumberFormat="1" applyFont="1" applyBorder="1" applyAlignment="1">
      <alignment horizontal="center" vertical="center"/>
    </xf>
    <xf numFmtId="9" fontId="3" fillId="0" borderId="19" xfId="1" applyFont="1" applyBorder="1" applyAlignment="1">
      <alignment horizontal="center"/>
    </xf>
    <xf numFmtId="9" fontId="3" fillId="0" borderId="23" xfId="1" applyFont="1" applyBorder="1" applyAlignment="1">
      <alignment horizontal="center"/>
    </xf>
    <xf numFmtId="9" fontId="3" fillId="0" borderId="24" xfId="1" applyFont="1" applyBorder="1" applyAlignment="1">
      <alignment horizontal="center"/>
    </xf>
    <xf numFmtId="3" fontId="9" fillId="2" borderId="21" xfId="0" applyNumberFormat="1" applyFont="1" applyFill="1" applyBorder="1" applyAlignment="1">
      <alignment horizontal="center" vertical="center" wrapText="1"/>
    </xf>
    <xf numFmtId="3" fontId="9" fillId="2" borderId="22" xfId="0" applyNumberFormat="1" applyFont="1" applyFill="1" applyBorder="1" applyAlignment="1">
      <alignment horizontal="center" vertical="center" wrapText="1"/>
    </xf>
    <xf numFmtId="3" fontId="9" fillId="2" borderId="42" xfId="0" applyNumberFormat="1" applyFont="1" applyFill="1" applyBorder="1" applyAlignment="1">
      <alignment horizontal="center" vertical="center" wrapText="1" readingOrder="1"/>
    </xf>
    <xf numFmtId="3" fontId="9" fillId="2" borderId="44" xfId="0" applyNumberFormat="1" applyFont="1" applyFill="1" applyBorder="1" applyAlignment="1">
      <alignment horizontal="center" vertical="center" wrapText="1"/>
    </xf>
    <xf numFmtId="3" fontId="8" fillId="2" borderId="0" xfId="0" applyNumberFormat="1" applyFont="1" applyFill="1" applyAlignment="1">
      <alignment horizontal="center" vertical="center"/>
    </xf>
    <xf numFmtId="3" fontId="8" fillId="2" borderId="14" xfId="0" applyNumberFormat="1" applyFont="1" applyFill="1" applyBorder="1" applyAlignment="1">
      <alignment horizontal="center" vertical="center"/>
    </xf>
    <xf numFmtId="3" fontId="8" fillId="2" borderId="43" xfId="0" applyNumberFormat="1" applyFont="1" applyFill="1" applyBorder="1" applyAlignment="1">
      <alignment horizontal="center" vertical="center"/>
    </xf>
    <xf numFmtId="3" fontId="8" fillId="2" borderId="45" xfId="0" applyNumberFormat="1" applyFont="1" applyFill="1" applyBorder="1" applyAlignment="1">
      <alignment horizontal="center" vertical="center"/>
    </xf>
    <xf numFmtId="3" fontId="8" fillId="2" borderId="15" xfId="0" applyNumberFormat="1" applyFont="1" applyFill="1" applyBorder="1" applyAlignment="1">
      <alignment horizontal="center" vertical="center"/>
    </xf>
    <xf numFmtId="3" fontId="9" fillId="2" borderId="41" xfId="0" applyNumberFormat="1" applyFont="1" applyFill="1" applyBorder="1" applyAlignment="1">
      <alignment horizontal="center" vertical="center" wrapText="1"/>
    </xf>
    <xf numFmtId="3" fontId="8" fillId="2" borderId="33" xfId="0" applyNumberFormat="1" applyFont="1" applyFill="1" applyBorder="1" applyAlignment="1">
      <alignment horizontal="center" vertical="center"/>
    </xf>
    <xf numFmtId="3" fontId="3" fillId="2" borderId="45" xfId="0" applyNumberFormat="1" applyFont="1" applyFill="1" applyBorder="1" applyAlignment="1">
      <alignment horizontal="center"/>
    </xf>
    <xf numFmtId="3" fontId="4" fillId="3" borderId="12" xfId="0" applyNumberFormat="1" applyFont="1" applyFill="1" applyBorder="1" applyAlignment="1">
      <alignment horizontal="center"/>
    </xf>
    <xf numFmtId="3" fontId="9" fillId="0" borderId="0" xfId="0" applyNumberFormat="1" applyFont="1" applyAlignment="1">
      <alignment horizontal="center" vertical="center" wrapText="1"/>
    </xf>
    <xf numFmtId="9" fontId="3" fillId="2" borderId="11" xfId="1" applyFont="1" applyFill="1" applyBorder="1" applyAlignment="1">
      <alignment horizontal="center"/>
    </xf>
    <xf numFmtId="9" fontId="3" fillId="2" borderId="32" xfId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3" fontId="3" fillId="2" borderId="43" xfId="0" applyNumberFormat="1" applyFont="1" applyFill="1" applyBorder="1" applyAlignment="1">
      <alignment horizontal="center"/>
    </xf>
    <xf numFmtId="164" fontId="3" fillId="2" borderId="9" xfId="0" applyNumberFormat="1" applyFont="1" applyFill="1" applyBorder="1" applyAlignment="1">
      <alignment horizontal="center"/>
    </xf>
    <xf numFmtId="164" fontId="3" fillId="2" borderId="0" xfId="0" applyNumberFormat="1" applyFont="1" applyFill="1" applyAlignment="1">
      <alignment horizontal="center"/>
    </xf>
    <xf numFmtId="164" fontId="3" fillId="2" borderId="20" xfId="0" applyNumberFormat="1" applyFont="1" applyFill="1" applyBorder="1" applyAlignment="1">
      <alignment horizontal="center"/>
    </xf>
    <xf numFmtId="164" fontId="3" fillId="2" borderId="19" xfId="0" applyNumberFormat="1" applyFont="1" applyFill="1" applyBorder="1" applyAlignment="1">
      <alignment horizontal="center"/>
    </xf>
    <xf numFmtId="164" fontId="3" fillId="2" borderId="27" xfId="0" applyNumberFormat="1" applyFont="1" applyFill="1" applyBorder="1" applyAlignment="1">
      <alignment horizontal="center"/>
    </xf>
    <xf numFmtId="164" fontId="3" fillId="2" borderId="24" xfId="0" applyNumberFormat="1" applyFont="1" applyFill="1" applyBorder="1" applyAlignment="1">
      <alignment horizontal="center"/>
    </xf>
    <xf numFmtId="164" fontId="3" fillId="2" borderId="25" xfId="0" applyNumberFormat="1" applyFont="1" applyFill="1" applyBorder="1" applyAlignment="1">
      <alignment horizontal="center"/>
    </xf>
    <xf numFmtId="164" fontId="3" fillId="2" borderId="23" xfId="0" applyNumberFormat="1" applyFont="1" applyFill="1" applyBorder="1" applyAlignment="1">
      <alignment horizontal="center"/>
    </xf>
    <xf numFmtId="164" fontId="4" fillId="3" borderId="36" xfId="0" applyNumberFormat="1" applyFont="1" applyFill="1" applyBorder="1" applyAlignment="1">
      <alignment horizontal="center"/>
    </xf>
    <xf numFmtId="164" fontId="4" fillId="3" borderId="37" xfId="0" applyNumberFormat="1" applyFont="1" applyFill="1" applyBorder="1" applyAlignment="1">
      <alignment horizontal="center"/>
    </xf>
    <xf numFmtId="164" fontId="4" fillId="3" borderId="38" xfId="0" applyNumberFormat="1" applyFont="1" applyFill="1" applyBorder="1" applyAlignment="1">
      <alignment horizontal="center"/>
    </xf>
    <xf numFmtId="164" fontId="4" fillId="3" borderId="39" xfId="0" applyNumberFormat="1" applyFont="1" applyFill="1" applyBorder="1" applyAlignment="1">
      <alignment horizontal="center"/>
    </xf>
    <xf numFmtId="3" fontId="9" fillId="0" borderId="18" xfId="0" applyNumberFormat="1" applyFont="1" applyBorder="1" applyAlignment="1">
      <alignment horizontal="center" vertical="center"/>
    </xf>
    <xf numFmtId="9" fontId="8" fillId="0" borderId="46" xfId="1" applyFont="1" applyFill="1" applyBorder="1" applyAlignment="1">
      <alignment horizontal="center"/>
    </xf>
    <xf numFmtId="9" fontId="8" fillId="0" borderId="47" xfId="1" applyFont="1" applyFill="1" applyBorder="1"/>
    <xf numFmtId="3" fontId="9" fillId="0" borderId="17" xfId="0" applyNumberFormat="1" applyFont="1" applyBorder="1" applyAlignment="1">
      <alignment horizontal="center" vertical="center"/>
    </xf>
    <xf numFmtId="9" fontId="8" fillId="0" borderId="48" xfId="1" applyFont="1" applyFill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20" xfId="0" applyNumberFormat="1" applyFont="1" applyBorder="1" applyAlignment="1">
      <alignment horizontal="center"/>
    </xf>
    <xf numFmtId="164" fontId="3" fillId="0" borderId="24" xfId="0" applyNumberFormat="1" applyFont="1" applyBorder="1" applyAlignment="1">
      <alignment horizontal="center"/>
    </xf>
    <xf numFmtId="164" fontId="3" fillId="0" borderId="25" xfId="0" applyNumberFormat="1" applyFont="1" applyBorder="1" applyAlignment="1">
      <alignment horizontal="center"/>
    </xf>
    <xf numFmtId="164" fontId="3" fillId="0" borderId="19" xfId="0" applyNumberFormat="1" applyFont="1" applyBorder="1" applyAlignment="1">
      <alignment horizontal="center"/>
    </xf>
    <xf numFmtId="164" fontId="3" fillId="0" borderId="23" xfId="0" applyNumberFormat="1" applyFont="1" applyBorder="1" applyAlignment="1">
      <alignment horizontal="center"/>
    </xf>
    <xf numFmtId="3" fontId="3" fillId="2" borderId="8" xfId="0" applyNumberFormat="1" applyFont="1" applyFill="1" applyBorder="1"/>
    <xf numFmtId="3" fontId="3" fillId="2" borderId="8" xfId="0" applyNumberFormat="1" applyFont="1" applyFill="1" applyBorder="1" applyAlignment="1">
      <alignment horizontal="center" vertical="center"/>
    </xf>
    <xf numFmtId="3" fontId="3" fillId="0" borderId="14" xfId="0" applyNumberFormat="1" applyFont="1" applyBorder="1" applyAlignment="1">
      <alignment vertical="top" wrapText="1"/>
    </xf>
    <xf numFmtId="3" fontId="11" fillId="0" borderId="0" xfId="0" applyNumberFormat="1" applyFont="1"/>
    <xf numFmtId="3" fontId="3" fillId="0" borderId="0" xfId="0" applyNumberFormat="1" applyFont="1" applyAlignment="1">
      <alignment horizontal="right" vertical="top" wrapText="1"/>
    </xf>
    <xf numFmtId="3" fontId="3" fillId="0" borderId="45" xfId="0" applyNumberFormat="1" applyFont="1" applyBorder="1" applyAlignment="1">
      <alignment horizontal="right" vertical="top" wrapText="1"/>
    </xf>
    <xf numFmtId="3" fontId="3" fillId="0" borderId="0" xfId="0" applyNumberFormat="1" applyFont="1" applyAlignment="1">
      <alignment horizontal="right"/>
    </xf>
    <xf numFmtId="3" fontId="3" fillId="0" borderId="45" xfId="0" applyNumberFormat="1" applyFont="1" applyBorder="1" applyAlignment="1">
      <alignment horizontal="right"/>
    </xf>
    <xf numFmtId="0" fontId="2" fillId="0" borderId="33" xfId="0" applyFont="1" applyBorder="1" applyAlignment="1">
      <alignment horizontal="left" wrapText="1"/>
    </xf>
    <xf numFmtId="0" fontId="2" fillId="0" borderId="34" xfId="0" applyFont="1" applyBorder="1" applyAlignment="1">
      <alignment horizontal="left" wrapText="1"/>
    </xf>
    <xf numFmtId="0" fontId="2" fillId="0" borderId="35" xfId="0" applyFont="1" applyBorder="1" applyAlignment="1">
      <alignment horizontal="left" wrapText="1"/>
    </xf>
    <xf numFmtId="0" fontId="2" fillId="0" borderId="13" xfId="0" applyFont="1" applyBorder="1" applyAlignment="1">
      <alignment horizontal="left" wrapText="1"/>
    </xf>
    <xf numFmtId="0" fontId="2" fillId="0" borderId="14" xfId="0" applyFont="1" applyBorder="1" applyAlignment="1">
      <alignment horizontal="left" wrapText="1"/>
    </xf>
    <xf numFmtId="0" fontId="2" fillId="0" borderId="15" xfId="0" applyFont="1" applyBorder="1" applyAlignment="1">
      <alignment horizontal="left" wrapText="1"/>
    </xf>
    <xf numFmtId="3" fontId="4" fillId="2" borderId="28" xfId="0" applyNumberFormat="1" applyFont="1" applyFill="1" applyBorder="1" applyAlignment="1">
      <alignment horizontal="center"/>
    </xf>
    <xf numFmtId="3" fontId="4" fillId="2" borderId="29" xfId="0" applyNumberFormat="1" applyFont="1" applyFill="1" applyBorder="1" applyAlignment="1">
      <alignment horizontal="center"/>
    </xf>
    <xf numFmtId="3" fontId="4" fillId="2" borderId="30" xfId="0" applyNumberFormat="1" applyFont="1" applyFill="1" applyBorder="1" applyAlignment="1">
      <alignment horizontal="center"/>
    </xf>
    <xf numFmtId="3" fontId="8" fillId="0" borderId="0" xfId="0" applyNumberFormat="1" applyFont="1" applyAlignment="1">
      <alignment horizontal="left" vertical="center"/>
    </xf>
    <xf numFmtId="3" fontId="4" fillId="2" borderId="3" xfId="0" applyNumberFormat="1" applyFont="1" applyFill="1" applyBorder="1" applyAlignment="1">
      <alignment horizontal="center" vertical="center"/>
    </xf>
    <xf numFmtId="3" fontId="4" fillId="2" borderId="4" xfId="0" applyNumberFormat="1" applyFont="1" applyFill="1" applyBorder="1" applyAlignment="1">
      <alignment horizontal="center" vertical="center"/>
    </xf>
    <xf numFmtId="3" fontId="4" fillId="2" borderId="29" xfId="0" applyNumberFormat="1" applyFont="1" applyFill="1" applyBorder="1" applyAlignment="1">
      <alignment horizontal="center" vertical="center"/>
    </xf>
    <xf numFmtId="3" fontId="4" fillId="2" borderId="30" xfId="0" applyNumberFormat="1" applyFont="1" applyFill="1" applyBorder="1" applyAlignment="1">
      <alignment horizontal="center" vertical="center"/>
    </xf>
    <xf numFmtId="3" fontId="4" fillId="2" borderId="3" xfId="0" applyNumberFormat="1" applyFont="1" applyFill="1" applyBorder="1" applyAlignment="1">
      <alignment horizontal="center" vertical="center" wrapText="1"/>
    </xf>
    <xf numFmtId="3" fontId="4" fillId="2" borderId="4" xfId="0" applyNumberFormat="1" applyFont="1" applyFill="1" applyBorder="1" applyAlignment="1">
      <alignment horizontal="center" vertical="center" wrapText="1"/>
    </xf>
    <xf numFmtId="3" fontId="4" fillId="2" borderId="5" xfId="0" applyNumberFormat="1" applyFont="1" applyFill="1" applyBorder="1" applyAlignment="1">
      <alignment horizontal="center" vertical="center" wrapText="1"/>
    </xf>
    <xf numFmtId="3" fontId="8" fillId="0" borderId="40" xfId="0" applyNumberFormat="1" applyFont="1" applyBorder="1" applyAlignment="1">
      <alignment horizontal="left" vertical="center"/>
    </xf>
    <xf numFmtId="3" fontId="4" fillId="2" borderId="5" xfId="0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center" vertical="center"/>
    </xf>
    <xf numFmtId="3" fontId="4" fillId="2" borderId="28" xfId="0" applyNumberFormat="1" applyFont="1" applyFill="1" applyBorder="1" applyAlignment="1">
      <alignment horizontal="center" vertical="center" wrapText="1"/>
    </xf>
    <xf numFmtId="3" fontId="4" fillId="2" borderId="30" xfId="0" applyNumberFormat="1" applyFont="1" applyFill="1" applyBorder="1" applyAlignment="1">
      <alignment horizontal="center" vertical="center" wrapText="1"/>
    </xf>
    <xf numFmtId="3" fontId="4" fillId="2" borderId="29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colors>
    <mruColors>
      <color rgb="FF5BC2E7"/>
      <color rgb="FFFFCC10"/>
      <color rgb="FFCF2C35"/>
      <color rgb="FF648C14"/>
      <color rgb="FFDDDDDD"/>
      <color rgb="FF96BC5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F39D23-7698-419C-BC5C-A42303E3DF4E}">
  <sheetPr>
    <tabColor rgb="FFCF2C35"/>
  </sheetPr>
  <dimension ref="A1:AT151"/>
  <sheetViews>
    <sheetView tabSelected="1" zoomScaleNormal="100" workbookViewId="0">
      <selection activeCell="V3" sqref="V3"/>
    </sheetView>
  </sheetViews>
  <sheetFormatPr defaultColWidth="4.88671875" defaultRowHeight="14.4" x14ac:dyDescent="0.3"/>
  <cols>
    <col min="1" max="1" width="11.44140625" style="1" customWidth="1"/>
    <col min="2" max="2" width="8.5546875" style="1" hidden="1" customWidth="1"/>
    <col min="3" max="4" width="5.33203125" style="1" hidden="1" customWidth="1"/>
    <col min="5" max="5" width="8.21875" style="1" hidden="1" customWidth="1"/>
    <col min="6" max="6" width="7.44140625" style="1" hidden="1" customWidth="1"/>
    <col min="7" max="7" width="7.88671875" style="1" customWidth="1"/>
    <col min="8" max="8" width="11.109375" style="1" hidden="1" customWidth="1"/>
    <col min="9" max="12" width="11" style="1" customWidth="1"/>
    <col min="13" max="13" width="8.6640625" style="1" customWidth="1"/>
    <col min="14" max="21" width="11" style="1" customWidth="1"/>
    <col min="22" max="22" width="8.5546875" style="1" customWidth="1"/>
    <col min="23" max="23" width="6.5546875" style="1" customWidth="1"/>
    <col min="24" max="24" width="11.5546875" style="1" customWidth="1"/>
    <col min="25" max="25" width="8.77734375" style="1" customWidth="1"/>
    <col min="26" max="26" width="8.5546875" style="1" customWidth="1"/>
    <col min="27" max="28" width="8" style="1" customWidth="1"/>
    <col min="29" max="29" width="7" style="1" customWidth="1"/>
    <col min="30" max="30" width="11.33203125" style="1" customWidth="1"/>
    <col min="31" max="32" width="8.6640625" style="1" customWidth="1"/>
    <col min="33" max="34" width="8" style="1" customWidth="1"/>
    <col min="35" max="35" width="8.6640625" style="1" customWidth="1"/>
    <col min="36" max="36" width="8.77734375" style="1" customWidth="1"/>
    <col min="37" max="38" width="8" style="1" customWidth="1"/>
    <col min="39" max="39" width="8.5546875" style="1" customWidth="1"/>
    <col min="40" max="40" width="10.6640625" style="1" customWidth="1"/>
    <col min="41" max="41" width="27.5546875" style="1" customWidth="1"/>
    <col min="42" max="16384" width="4.88671875" style="1"/>
  </cols>
  <sheetData>
    <row r="1" spans="1:46" ht="13.95" customHeight="1" x14ac:dyDescent="0.3">
      <c r="T1" s="43"/>
      <c r="U1" s="43"/>
      <c r="V1" s="44"/>
      <c r="AH1" s="43"/>
      <c r="AI1" s="43"/>
      <c r="AJ1" s="43"/>
    </row>
    <row r="2" spans="1:46" ht="18.600000000000001" customHeight="1" thickBot="1" x14ac:dyDescent="0.4">
      <c r="A2" s="13" t="s">
        <v>0</v>
      </c>
      <c r="L2" s="78" t="s">
        <v>1</v>
      </c>
      <c r="M2" s="14"/>
      <c r="P2" s="14"/>
      <c r="R2" s="43"/>
      <c r="S2" s="111" t="s">
        <v>46</v>
      </c>
      <c r="T2" s="112"/>
      <c r="U2" s="113"/>
      <c r="V2" s="13" t="str">
        <f>A2</f>
        <v>Näringsåtgång &amp; Foderförbrukning</v>
      </c>
      <c r="AD2" s="78" t="s">
        <v>2</v>
      </c>
      <c r="AG2" s="43"/>
      <c r="AH2" s="43"/>
      <c r="AI2" s="43"/>
      <c r="AJ2" s="43"/>
    </row>
    <row r="3" spans="1:46" ht="15.6" x14ac:dyDescent="0.3">
      <c r="A3" s="106" t="s">
        <v>47</v>
      </c>
      <c r="N3" s="117" t="s">
        <v>3</v>
      </c>
      <c r="O3" s="118"/>
      <c r="P3" s="118"/>
      <c r="Q3" s="119"/>
      <c r="S3" s="114"/>
      <c r="T3" s="115"/>
      <c r="U3" s="116"/>
      <c r="V3" s="106" t="str">
        <f>A3</f>
        <v>Ungtjur Lätt köttras</v>
      </c>
    </row>
    <row r="4" spans="1:46" x14ac:dyDescent="0.3">
      <c r="A4" s="3"/>
      <c r="K4" s="56"/>
      <c r="L4" s="56"/>
      <c r="M4" s="56"/>
      <c r="N4" s="95" t="s">
        <v>4</v>
      </c>
      <c r="O4" s="19" t="s">
        <v>5</v>
      </c>
      <c r="P4" s="19" t="s">
        <v>6</v>
      </c>
      <c r="Q4" s="92" t="s">
        <v>7</v>
      </c>
    </row>
    <row r="5" spans="1:46" ht="15" thickBot="1" x14ac:dyDescent="0.35">
      <c r="A5" s="3" t="s">
        <v>8</v>
      </c>
      <c r="L5" s="57"/>
      <c r="M5" s="57"/>
      <c r="N5" s="96">
        <v>0.4</v>
      </c>
      <c r="O5" s="93">
        <v>0</v>
      </c>
      <c r="P5" s="93">
        <v>0.88</v>
      </c>
      <c r="Q5" s="94">
        <v>0.89</v>
      </c>
      <c r="V5" s="3" t="str">
        <f>A5</f>
        <v>Alternativ 1. LÅG INTENSITET</v>
      </c>
    </row>
    <row r="6" spans="1:46" ht="15" customHeight="1" thickBot="1" x14ac:dyDescent="0.35">
      <c r="A6" s="120" t="s">
        <v>9</v>
      </c>
      <c r="B6" s="120"/>
      <c r="C6" s="120"/>
      <c r="D6" s="120"/>
      <c r="E6" s="120"/>
      <c r="F6" s="120"/>
      <c r="G6" s="120"/>
      <c r="I6" s="15">
        <v>1400</v>
      </c>
      <c r="V6" s="107" t="str">
        <f>A6</f>
        <v>Beräknad tillväxt, g/dag:</v>
      </c>
      <c r="W6" s="107"/>
      <c r="X6" s="108"/>
      <c r="Y6" s="103">
        <f>I6</f>
        <v>1400</v>
      </c>
    </row>
    <row r="7" spans="1:46" x14ac:dyDescent="0.3">
      <c r="A7" s="14"/>
      <c r="G7" s="14"/>
      <c r="I7" s="121" t="s">
        <v>10</v>
      </c>
      <c r="J7" s="122"/>
      <c r="K7" s="122"/>
      <c r="L7" s="122"/>
      <c r="M7" s="17"/>
      <c r="N7" s="130" t="s">
        <v>11</v>
      </c>
      <c r="O7" s="123"/>
      <c r="P7" s="123"/>
      <c r="Q7" s="124"/>
      <c r="R7" s="125" t="s">
        <v>12</v>
      </c>
      <c r="S7" s="126"/>
      <c r="T7" s="126"/>
      <c r="U7" s="127"/>
      <c r="V7" s="105"/>
      <c r="W7" s="105"/>
      <c r="X7" s="121" t="s">
        <v>13</v>
      </c>
      <c r="Y7" s="122"/>
      <c r="Z7" s="122"/>
      <c r="AA7" s="122"/>
      <c r="AB7" s="129"/>
      <c r="AC7" s="7"/>
      <c r="AD7" s="121" t="s">
        <v>14</v>
      </c>
      <c r="AE7" s="122"/>
      <c r="AF7" s="122"/>
      <c r="AG7" s="122"/>
      <c r="AH7" s="129"/>
      <c r="AI7" s="121" t="s">
        <v>15</v>
      </c>
      <c r="AJ7" s="122"/>
      <c r="AK7" s="122"/>
      <c r="AL7" s="129"/>
      <c r="AM7" s="133" t="s">
        <v>16</v>
      </c>
      <c r="AN7" s="132"/>
    </row>
    <row r="8" spans="1:46" ht="28.8" x14ac:dyDescent="0.3">
      <c r="A8" s="71" t="s">
        <v>17</v>
      </c>
      <c r="B8" s="18" t="s">
        <v>18</v>
      </c>
      <c r="C8" s="19">
        <f>I6</f>
        <v>1400</v>
      </c>
      <c r="D8" s="19" t="s">
        <v>48</v>
      </c>
      <c r="E8" s="19" t="s">
        <v>19</v>
      </c>
      <c r="F8" s="19" t="s">
        <v>20</v>
      </c>
      <c r="G8" s="47" t="s">
        <v>21</v>
      </c>
      <c r="H8" s="20" t="s">
        <v>22</v>
      </c>
      <c r="I8" s="21" t="str">
        <f>N4</f>
        <v>grovfoder 1</v>
      </c>
      <c r="J8" s="22" t="str">
        <f>O4</f>
        <v>grovfoder 2</v>
      </c>
      <c r="K8" s="22" t="str">
        <f>P4</f>
        <v>foder 3</v>
      </c>
      <c r="L8" s="22" t="str">
        <f>Q4</f>
        <v>foder 4</v>
      </c>
      <c r="M8" s="46" t="s">
        <v>23</v>
      </c>
      <c r="N8" s="21" t="str">
        <f>N4</f>
        <v>grovfoder 1</v>
      </c>
      <c r="O8" s="22" t="str">
        <f>O4</f>
        <v>grovfoder 2</v>
      </c>
      <c r="P8" s="22" t="str">
        <f>P4</f>
        <v>foder 3</v>
      </c>
      <c r="Q8" s="23" t="str">
        <f>Q4</f>
        <v>foder 4</v>
      </c>
      <c r="R8" s="21" t="str">
        <f>N4</f>
        <v>grovfoder 1</v>
      </c>
      <c r="S8" s="22" t="str">
        <f>O4</f>
        <v>grovfoder 2</v>
      </c>
      <c r="T8" s="22" t="str">
        <f>P4</f>
        <v>foder 3</v>
      </c>
      <c r="U8" s="23" t="str">
        <f>Q4</f>
        <v>foder 4</v>
      </c>
      <c r="V8" s="71" t="str">
        <f>A8</f>
        <v>Vikt, kg</v>
      </c>
      <c r="W8" s="22" t="str">
        <f>G8</f>
        <v>Antal dagar</v>
      </c>
      <c r="X8" s="45" t="s">
        <v>24</v>
      </c>
      <c r="Y8" s="22" t="str">
        <f>N4</f>
        <v>grovfoder 1</v>
      </c>
      <c r="Z8" s="22" t="str">
        <f>O4</f>
        <v>grovfoder 2</v>
      </c>
      <c r="AA8" s="22" t="str">
        <f>P4</f>
        <v>foder 3</v>
      </c>
      <c r="AB8" s="23" t="str">
        <f>Q4</f>
        <v>foder 4</v>
      </c>
      <c r="AC8" s="75"/>
      <c r="AD8" s="45" t="s">
        <v>24</v>
      </c>
      <c r="AE8" s="22" t="str">
        <f>N4</f>
        <v>grovfoder 1</v>
      </c>
      <c r="AF8" s="22" t="str">
        <f>O4</f>
        <v>grovfoder 2</v>
      </c>
      <c r="AG8" s="22" t="str">
        <f>P4</f>
        <v>foder 3</v>
      </c>
      <c r="AH8" s="23" t="str">
        <f>Q4</f>
        <v>foder 4</v>
      </c>
      <c r="AI8" s="21" t="str">
        <f>N4</f>
        <v>grovfoder 1</v>
      </c>
      <c r="AJ8" s="22" t="str">
        <f>O4</f>
        <v>grovfoder 2</v>
      </c>
      <c r="AK8" s="22" t="str">
        <f>P4</f>
        <v>foder 3</v>
      </c>
      <c r="AL8" s="23" t="str">
        <f>Q4</f>
        <v>foder 4</v>
      </c>
      <c r="AM8" s="71" t="s">
        <v>25</v>
      </c>
      <c r="AN8" s="46" t="s">
        <v>26</v>
      </c>
    </row>
    <row r="9" spans="1:46" x14ac:dyDescent="0.3">
      <c r="A9" s="24" t="s">
        <v>27</v>
      </c>
      <c r="B9" s="4">
        <v>100</v>
      </c>
      <c r="C9" s="4">
        <f>(0.475*B9^0.75)+(($C$8/1000)*(6.28+0.0188*B9)/((1-0.3*($C$8/1000))*0.435))</f>
        <v>60.300248136691593</v>
      </c>
      <c r="D9" s="4">
        <f>0.95*C9</f>
        <v>57.285235729857014</v>
      </c>
      <c r="E9" s="4">
        <v>75</v>
      </c>
      <c r="F9" s="4">
        <v>125</v>
      </c>
      <c r="G9" s="25">
        <f>(F9-E9)/($C$8/1000)</f>
        <v>35.714285714285715</v>
      </c>
      <c r="H9" s="24">
        <f>G9*D9</f>
        <v>2045.901276066322</v>
      </c>
      <c r="I9" s="26">
        <v>0.7</v>
      </c>
      <c r="J9" s="27">
        <v>0</v>
      </c>
      <c r="K9" s="27">
        <v>0.2</v>
      </c>
      <c r="L9" s="27">
        <v>0.1</v>
      </c>
      <c r="M9" s="76">
        <f>SUM(I9:L9)</f>
        <v>0.99999999999999989</v>
      </c>
      <c r="N9" s="101">
        <v>10.5</v>
      </c>
      <c r="O9" s="97">
        <v>0</v>
      </c>
      <c r="P9" s="97">
        <v>12</v>
      </c>
      <c r="Q9" s="98">
        <v>13.2</v>
      </c>
      <c r="R9" s="101">
        <v>2.1</v>
      </c>
      <c r="S9" s="97">
        <v>0</v>
      </c>
      <c r="T9" s="97">
        <v>3</v>
      </c>
      <c r="U9" s="98">
        <v>3.5</v>
      </c>
      <c r="V9" s="66" t="str">
        <f t="shared" ref="V9:V20" si="0">A9</f>
        <v>75-125</v>
      </c>
      <c r="W9" s="72">
        <f t="shared" ref="W9:W20" si="1">G9</f>
        <v>35.714285714285715</v>
      </c>
      <c r="X9" s="28">
        <f>H9/($I9*$N9+$J9*$O9+$K9*$P9+L9*$Q9)</f>
        <v>184.81493008729194</v>
      </c>
      <c r="Y9" s="24">
        <f t="shared" ref="Y9:Y20" si="2">X9*$I$9</f>
        <v>129.37045106110435</v>
      </c>
      <c r="Z9" s="24">
        <f t="shared" ref="Z9:Z20" si="3">X9*$J$9</f>
        <v>0</v>
      </c>
      <c r="AA9" s="24">
        <f>X9*$K$9</f>
        <v>36.962986017458391</v>
      </c>
      <c r="AB9" s="29">
        <f t="shared" ref="AB9:AB20" si="4">X9*$L$9</f>
        <v>18.481493008729196</v>
      </c>
      <c r="AC9" s="4"/>
      <c r="AD9" s="80">
        <f>X9/$G9</f>
        <v>5.1748180424441745</v>
      </c>
      <c r="AE9" s="81">
        <f>Y9/$G9</f>
        <v>3.6223726297109216</v>
      </c>
      <c r="AF9" s="81">
        <f>Z9/$G9</f>
        <v>0</v>
      </c>
      <c r="AG9" s="81">
        <f>AA9/$G9</f>
        <v>1.034963608488835</v>
      </c>
      <c r="AH9" s="82">
        <f>AB9/$G9</f>
        <v>0.51748180424441748</v>
      </c>
      <c r="AI9" s="83">
        <f>AE9/$N$5</f>
        <v>9.0559315742773041</v>
      </c>
      <c r="AJ9" s="81" t="e">
        <f>AF9/$O$5</f>
        <v>#DIV/0!</v>
      </c>
      <c r="AK9" s="81">
        <f>AG9/$P$5</f>
        <v>1.1760950096464033</v>
      </c>
      <c r="AL9" s="82">
        <f t="shared" ref="AL9:AL20" si="5">AH9/$Q$5</f>
        <v>0.58144022948810947</v>
      </c>
      <c r="AM9" s="73">
        <f>(AE9*R9)+(S9*AF9)+(T9*AK9)+(AL9*U9)</f>
        <v>13.170308354540529</v>
      </c>
      <c r="AN9" s="30">
        <f>AM9*$G9</f>
        <v>470.36815551930459</v>
      </c>
    </row>
    <row r="10" spans="1:46" x14ac:dyDescent="0.3">
      <c r="A10" s="24" t="s">
        <v>28</v>
      </c>
      <c r="B10" s="4">
        <v>150</v>
      </c>
      <c r="C10" s="4">
        <f t="shared" ref="C10:C20" si="6">(0.475*B10^0.75)+(($C$8/1000)*(6.28+0.0188*B10)/((1-0.3*($C$8/1000))*0.435))</f>
        <v>70.854704995809257</v>
      </c>
      <c r="D10" s="4">
        <f t="shared" ref="D10:D20" si="7">0.95*C10</f>
        <v>67.311969746018789</v>
      </c>
      <c r="E10" s="4">
        <v>126</v>
      </c>
      <c r="F10" s="4">
        <v>175</v>
      </c>
      <c r="G10" s="25">
        <f t="shared" ref="G10:G20" si="8">(F10-E10)/($C$8/1000)</f>
        <v>35</v>
      </c>
      <c r="H10" s="24">
        <f t="shared" ref="H10:H20" si="9">G10*D10</f>
        <v>2355.9189411106577</v>
      </c>
      <c r="I10" s="26">
        <v>0.7</v>
      </c>
      <c r="J10" s="27">
        <v>0</v>
      </c>
      <c r="K10" s="27">
        <v>0.2</v>
      </c>
      <c r="L10" s="27">
        <v>0.1</v>
      </c>
      <c r="M10" s="76">
        <f t="shared" ref="M10:M20" si="10">SUM(I10:L10)</f>
        <v>0.99999999999999989</v>
      </c>
      <c r="N10" s="101">
        <v>10.5</v>
      </c>
      <c r="O10" s="97">
        <v>0</v>
      </c>
      <c r="P10" s="97">
        <v>12</v>
      </c>
      <c r="Q10" s="98">
        <v>13.2</v>
      </c>
      <c r="R10" s="101">
        <v>2.1</v>
      </c>
      <c r="S10" s="97">
        <v>0</v>
      </c>
      <c r="T10" s="97">
        <v>3</v>
      </c>
      <c r="U10" s="98">
        <v>3.5</v>
      </c>
      <c r="V10" s="66" t="str">
        <f t="shared" si="0"/>
        <v>126-175</v>
      </c>
      <c r="W10" s="68">
        <f t="shared" si="1"/>
        <v>35</v>
      </c>
      <c r="X10" s="28">
        <f t="shared" ref="X10:X20" si="11">H10/($I10*$N10+$J10*$O10+$K10*$P10+L10*$Q10)</f>
        <v>212.82013921505489</v>
      </c>
      <c r="Y10" s="24">
        <f t="shared" si="2"/>
        <v>148.97409745053841</v>
      </c>
      <c r="Z10" s="24">
        <f t="shared" si="3"/>
        <v>0</v>
      </c>
      <c r="AA10" s="24">
        <f>X10*$K$9</f>
        <v>42.564027843010983</v>
      </c>
      <c r="AB10" s="29">
        <f t="shared" si="4"/>
        <v>21.282013921505492</v>
      </c>
      <c r="AC10" s="4"/>
      <c r="AD10" s="80">
        <f t="shared" ref="AD10:AD20" si="12">X10/$G10</f>
        <v>6.0805754061444253</v>
      </c>
      <c r="AE10" s="81">
        <f t="shared" ref="AE10:AE20" si="13">Y10/G10</f>
        <v>4.2564027843010974</v>
      </c>
      <c r="AF10" s="81">
        <f t="shared" ref="AF10:AF20" si="14">Z10/G10</f>
        <v>0</v>
      </c>
      <c r="AG10" s="81">
        <f t="shared" ref="AG10:AG20" si="15">AA10/G10</f>
        <v>1.2161150812288852</v>
      </c>
      <c r="AH10" s="82">
        <f t="shared" ref="AH10:AH20" si="16">AB10/$G10</f>
        <v>0.60805754061444262</v>
      </c>
      <c r="AI10" s="83">
        <f t="shared" ref="AI10:AI20" si="17">AE10/$N$5</f>
        <v>10.641006960752742</v>
      </c>
      <c r="AJ10" s="81" t="e">
        <f t="shared" ref="AJ10:AJ20" si="18">AF10/$O$5</f>
        <v>#DIV/0!</v>
      </c>
      <c r="AK10" s="81">
        <f t="shared" ref="AK10:AK20" si="19">AG10/$P$5</f>
        <v>1.3819489559419151</v>
      </c>
      <c r="AL10" s="82">
        <f t="shared" si="5"/>
        <v>0.68321071979150849</v>
      </c>
      <c r="AM10" s="73">
        <f t="shared" ref="AM10:AM20" si="20">(AE10*R10)+(S10*AF10)+(T10*AK10)+(AL10*U10)</f>
        <v>15.475530234128332</v>
      </c>
      <c r="AN10" s="30">
        <f t="shared" ref="AN10:AN20" si="21">AM10*$G10</f>
        <v>541.64355819449156</v>
      </c>
    </row>
    <row r="11" spans="1:46" x14ac:dyDescent="0.3">
      <c r="A11" s="24" t="s">
        <v>29</v>
      </c>
      <c r="B11" s="4">
        <v>200</v>
      </c>
      <c r="C11" s="4">
        <f t="shared" si="6"/>
        <v>80.973360128007499</v>
      </c>
      <c r="D11" s="4">
        <f t="shared" si="7"/>
        <v>76.924692121607123</v>
      </c>
      <c r="E11" s="4">
        <f>F10+1</f>
        <v>176</v>
      </c>
      <c r="F11" s="4">
        <v>225</v>
      </c>
      <c r="G11" s="25">
        <f t="shared" si="8"/>
        <v>35</v>
      </c>
      <c r="H11" s="24">
        <f t="shared" si="9"/>
        <v>2692.3642242562491</v>
      </c>
      <c r="I11" s="26">
        <v>0.7</v>
      </c>
      <c r="J11" s="27">
        <v>0</v>
      </c>
      <c r="K11" s="27">
        <v>0.2</v>
      </c>
      <c r="L11" s="27">
        <v>0.1</v>
      </c>
      <c r="M11" s="76">
        <f t="shared" si="10"/>
        <v>0.99999999999999989</v>
      </c>
      <c r="N11" s="101">
        <v>10.5</v>
      </c>
      <c r="O11" s="97">
        <v>0</v>
      </c>
      <c r="P11" s="97">
        <v>12</v>
      </c>
      <c r="Q11" s="98">
        <v>13.2</v>
      </c>
      <c r="R11" s="101">
        <v>2.1</v>
      </c>
      <c r="S11" s="97">
        <v>0</v>
      </c>
      <c r="T11" s="97">
        <v>3</v>
      </c>
      <c r="U11" s="98">
        <v>3.5</v>
      </c>
      <c r="V11" s="66" t="str">
        <f t="shared" si="0"/>
        <v>176-225</v>
      </c>
      <c r="W11" s="68">
        <f t="shared" si="1"/>
        <v>35</v>
      </c>
      <c r="X11" s="28">
        <f t="shared" si="11"/>
        <v>243.21266705115167</v>
      </c>
      <c r="Y11" s="24">
        <f t="shared" si="2"/>
        <v>170.24886693580615</v>
      </c>
      <c r="Z11" s="24">
        <f t="shared" si="3"/>
        <v>0</v>
      </c>
      <c r="AA11" s="24">
        <f t="shared" ref="AA11:AA20" si="22">X11*$K$9</f>
        <v>48.642533410230335</v>
      </c>
      <c r="AB11" s="29">
        <f t="shared" si="4"/>
        <v>24.321266705115168</v>
      </c>
      <c r="AC11" s="4"/>
      <c r="AD11" s="80">
        <f t="shared" si="12"/>
        <v>6.9489333443186192</v>
      </c>
      <c r="AE11" s="81">
        <f t="shared" si="13"/>
        <v>4.8642533410230326</v>
      </c>
      <c r="AF11" s="81">
        <f t="shared" si="14"/>
        <v>0</v>
      </c>
      <c r="AG11" s="81">
        <f t="shared" si="15"/>
        <v>1.3897866688637239</v>
      </c>
      <c r="AH11" s="82">
        <f t="shared" si="16"/>
        <v>0.69489333443186196</v>
      </c>
      <c r="AI11" s="83">
        <f t="shared" si="17"/>
        <v>12.16063335255758</v>
      </c>
      <c r="AJ11" s="81" t="e">
        <f t="shared" si="18"/>
        <v>#DIV/0!</v>
      </c>
      <c r="AK11" s="81">
        <f t="shared" si="19"/>
        <v>1.5793030327996862</v>
      </c>
      <c r="AL11" s="82">
        <f t="shared" si="5"/>
        <v>0.78077902745153027</v>
      </c>
      <c r="AM11" s="73">
        <f t="shared" si="20"/>
        <v>17.685567710627787</v>
      </c>
      <c r="AN11" s="30">
        <f>AM11*$G11</f>
        <v>618.99486987197258</v>
      </c>
      <c r="AS11" s="3"/>
    </row>
    <row r="12" spans="1:46" x14ac:dyDescent="0.3">
      <c r="A12" s="24" t="s">
        <v>30</v>
      </c>
      <c r="B12" s="4">
        <v>250</v>
      </c>
      <c r="C12" s="4">
        <f t="shared" si="6"/>
        <v>90.791511255802035</v>
      </c>
      <c r="D12" s="4">
        <f t="shared" si="7"/>
        <v>86.25193569301193</v>
      </c>
      <c r="E12" s="4">
        <f t="shared" ref="E12:E20" si="23">F11+1</f>
        <v>226</v>
      </c>
      <c r="F12" s="4">
        <v>275</v>
      </c>
      <c r="G12" s="25">
        <f t="shared" si="8"/>
        <v>35</v>
      </c>
      <c r="H12" s="24">
        <f t="shared" si="9"/>
        <v>3018.8177492554178</v>
      </c>
      <c r="I12" s="26">
        <v>0.7</v>
      </c>
      <c r="J12" s="27">
        <v>0</v>
      </c>
      <c r="K12" s="27">
        <v>0.2</v>
      </c>
      <c r="L12" s="27">
        <v>0.1</v>
      </c>
      <c r="M12" s="76">
        <f t="shared" si="10"/>
        <v>0.99999999999999989</v>
      </c>
      <c r="N12" s="101">
        <v>10.5</v>
      </c>
      <c r="O12" s="97">
        <v>0</v>
      </c>
      <c r="P12" s="97">
        <v>12</v>
      </c>
      <c r="Q12" s="98">
        <v>13.2</v>
      </c>
      <c r="R12" s="101">
        <v>2.1</v>
      </c>
      <c r="S12" s="97">
        <v>0</v>
      </c>
      <c r="T12" s="97">
        <v>3</v>
      </c>
      <c r="U12" s="98">
        <v>3.5</v>
      </c>
      <c r="V12" s="66" t="str">
        <f t="shared" si="0"/>
        <v>226-275</v>
      </c>
      <c r="W12" s="68">
        <f t="shared" si="1"/>
        <v>35</v>
      </c>
      <c r="X12" s="28">
        <f t="shared" si="11"/>
        <v>272.70259704204312</v>
      </c>
      <c r="Y12" s="24">
        <f t="shared" si="2"/>
        <v>190.89181792943018</v>
      </c>
      <c r="Z12" s="24">
        <f t="shared" si="3"/>
        <v>0</v>
      </c>
      <c r="AA12" s="24">
        <f t="shared" si="22"/>
        <v>54.540519408408628</v>
      </c>
      <c r="AB12" s="29">
        <f t="shared" si="4"/>
        <v>27.270259704204314</v>
      </c>
      <c r="AC12" s="4"/>
      <c r="AD12" s="80">
        <f t="shared" si="12"/>
        <v>7.7915027726298032</v>
      </c>
      <c r="AE12" s="81">
        <f t="shared" si="13"/>
        <v>5.4540519408408619</v>
      </c>
      <c r="AF12" s="81">
        <f t="shared" si="14"/>
        <v>0</v>
      </c>
      <c r="AG12" s="81">
        <f t="shared" si="15"/>
        <v>1.5583005545259607</v>
      </c>
      <c r="AH12" s="82">
        <f t="shared" si="16"/>
        <v>0.77915027726298036</v>
      </c>
      <c r="AI12" s="83">
        <f t="shared" si="17"/>
        <v>13.635129852102153</v>
      </c>
      <c r="AJ12" s="81" t="e">
        <f t="shared" si="18"/>
        <v>#DIV/0!</v>
      </c>
      <c r="AK12" s="81">
        <f t="shared" si="19"/>
        <v>1.7707960846885917</v>
      </c>
      <c r="AL12" s="82">
        <f t="shared" si="5"/>
        <v>0.87544974973368583</v>
      </c>
      <c r="AM12" s="73">
        <f t="shared" si="20"/>
        <v>19.829971453899486</v>
      </c>
      <c r="AN12" s="30">
        <f t="shared" si="21"/>
        <v>694.04900088648196</v>
      </c>
      <c r="AO12" s="10"/>
      <c r="AP12" s="7"/>
      <c r="AQ12" s="7"/>
      <c r="AR12" s="7"/>
      <c r="AS12" s="2"/>
    </row>
    <row r="13" spans="1:46" x14ac:dyDescent="0.3">
      <c r="A13" s="24" t="s">
        <v>31</v>
      </c>
      <c r="B13" s="4">
        <v>300</v>
      </c>
      <c r="C13" s="4">
        <f t="shared" si="6"/>
        <v>100.3835426355661</v>
      </c>
      <c r="D13" s="4">
        <f t="shared" si="7"/>
        <v>95.364365503787795</v>
      </c>
      <c r="E13" s="4">
        <f t="shared" si="23"/>
        <v>276</v>
      </c>
      <c r="F13" s="4">
        <v>325</v>
      </c>
      <c r="G13" s="25">
        <f t="shared" si="8"/>
        <v>35</v>
      </c>
      <c r="H13" s="24">
        <f t="shared" si="9"/>
        <v>3337.7527926325729</v>
      </c>
      <c r="I13" s="26">
        <v>0.7</v>
      </c>
      <c r="J13" s="27">
        <v>0</v>
      </c>
      <c r="K13" s="27">
        <v>0.2</v>
      </c>
      <c r="L13" s="27">
        <v>0.1</v>
      </c>
      <c r="M13" s="76">
        <f t="shared" si="10"/>
        <v>0.99999999999999989</v>
      </c>
      <c r="N13" s="101">
        <v>10.5</v>
      </c>
      <c r="O13" s="97">
        <v>0</v>
      </c>
      <c r="P13" s="97">
        <v>12</v>
      </c>
      <c r="Q13" s="98">
        <v>13.2</v>
      </c>
      <c r="R13" s="101">
        <v>2.1</v>
      </c>
      <c r="S13" s="97">
        <v>0</v>
      </c>
      <c r="T13" s="97">
        <v>3</v>
      </c>
      <c r="U13" s="98">
        <v>3.5</v>
      </c>
      <c r="V13" s="66" t="str">
        <f t="shared" si="0"/>
        <v>276-325</v>
      </c>
      <c r="W13" s="68">
        <f t="shared" si="1"/>
        <v>35</v>
      </c>
      <c r="X13" s="28">
        <f t="shared" si="11"/>
        <v>301.51335073464975</v>
      </c>
      <c r="Y13" s="24">
        <f t="shared" si="2"/>
        <v>211.0593455142548</v>
      </c>
      <c r="Z13" s="24">
        <f t="shared" si="3"/>
        <v>0</v>
      </c>
      <c r="AA13" s="24">
        <f t="shared" si="22"/>
        <v>60.302670146929955</v>
      </c>
      <c r="AB13" s="29">
        <f t="shared" si="4"/>
        <v>30.151335073464978</v>
      </c>
      <c r="AC13" s="4"/>
      <c r="AD13" s="80">
        <f t="shared" si="12"/>
        <v>8.6146671638471357</v>
      </c>
      <c r="AE13" s="81">
        <f t="shared" si="13"/>
        <v>6.0302670146929946</v>
      </c>
      <c r="AF13" s="81">
        <f t="shared" si="14"/>
        <v>0</v>
      </c>
      <c r="AG13" s="81">
        <f t="shared" si="15"/>
        <v>1.7229334327694272</v>
      </c>
      <c r="AH13" s="82">
        <f t="shared" si="16"/>
        <v>0.86146671638471362</v>
      </c>
      <c r="AI13" s="83">
        <f t="shared" si="17"/>
        <v>15.075667536732485</v>
      </c>
      <c r="AJ13" s="81" t="e">
        <f t="shared" si="18"/>
        <v>#DIV/0!</v>
      </c>
      <c r="AK13" s="81">
        <f t="shared" si="19"/>
        <v>1.9578789008743491</v>
      </c>
      <c r="AL13" s="82">
        <f t="shared" si="5"/>
        <v>0.96794013076934116</v>
      </c>
      <c r="AM13" s="73">
        <f t="shared" si="20"/>
        <v>21.924987891171032</v>
      </c>
      <c r="AN13" s="30">
        <f t="shared" si="21"/>
        <v>767.37457619098609</v>
      </c>
    </row>
    <row r="14" spans="1:46" x14ac:dyDescent="0.3">
      <c r="A14" s="24" t="s">
        <v>32</v>
      </c>
      <c r="B14" s="4">
        <v>350</v>
      </c>
      <c r="C14" s="4">
        <f t="shared" si="6"/>
        <v>109.79606423425005</v>
      </c>
      <c r="D14" s="4">
        <f t="shared" si="7"/>
        <v>104.30626102253754</v>
      </c>
      <c r="E14" s="4">
        <f t="shared" si="23"/>
        <v>326</v>
      </c>
      <c r="F14" s="4">
        <v>375</v>
      </c>
      <c r="G14" s="25">
        <f t="shared" si="8"/>
        <v>35</v>
      </c>
      <c r="H14" s="24">
        <f t="shared" si="9"/>
        <v>3650.7191357888141</v>
      </c>
      <c r="I14" s="26">
        <v>0.7</v>
      </c>
      <c r="J14" s="27">
        <v>0</v>
      </c>
      <c r="K14" s="27">
        <v>0.2</v>
      </c>
      <c r="L14" s="27">
        <v>0.1</v>
      </c>
      <c r="M14" s="76">
        <f t="shared" si="10"/>
        <v>0.99999999999999989</v>
      </c>
      <c r="N14" s="101">
        <v>10.5</v>
      </c>
      <c r="O14" s="97">
        <v>0</v>
      </c>
      <c r="P14" s="97">
        <v>12</v>
      </c>
      <c r="Q14" s="98">
        <v>13.2</v>
      </c>
      <c r="R14" s="101">
        <v>2.1</v>
      </c>
      <c r="S14" s="97">
        <v>0</v>
      </c>
      <c r="T14" s="97">
        <v>3</v>
      </c>
      <c r="U14" s="98">
        <v>3.5</v>
      </c>
      <c r="V14" s="66" t="str">
        <f t="shared" si="0"/>
        <v>326-375</v>
      </c>
      <c r="W14" s="68">
        <f t="shared" si="1"/>
        <v>35</v>
      </c>
      <c r="X14" s="28">
        <f t="shared" si="11"/>
        <v>329.78492644885404</v>
      </c>
      <c r="Y14" s="24">
        <f t="shared" si="2"/>
        <v>230.8494485141978</v>
      </c>
      <c r="Z14" s="24">
        <f t="shared" si="3"/>
        <v>0</v>
      </c>
      <c r="AA14" s="24">
        <f t="shared" si="22"/>
        <v>65.956985289770813</v>
      </c>
      <c r="AB14" s="29">
        <f t="shared" si="4"/>
        <v>32.978492644885407</v>
      </c>
      <c r="AC14" s="4"/>
      <c r="AD14" s="80">
        <f t="shared" si="12"/>
        <v>9.4224264699672577</v>
      </c>
      <c r="AE14" s="81">
        <f t="shared" si="13"/>
        <v>6.5956985289770804</v>
      </c>
      <c r="AF14" s="81">
        <f t="shared" si="14"/>
        <v>0</v>
      </c>
      <c r="AG14" s="81">
        <f t="shared" si="15"/>
        <v>1.8844852939934518</v>
      </c>
      <c r="AH14" s="82">
        <f t="shared" si="16"/>
        <v>0.94224264699672589</v>
      </c>
      <c r="AI14" s="83">
        <f t="shared" si="17"/>
        <v>16.4892463224427</v>
      </c>
      <c r="AJ14" s="81" t="e">
        <f t="shared" si="18"/>
        <v>#DIV/0!</v>
      </c>
      <c r="AK14" s="81">
        <f t="shared" si="19"/>
        <v>2.1414605613561952</v>
      </c>
      <c r="AL14" s="82">
        <f t="shared" si="5"/>
        <v>1.0586996033671077</v>
      </c>
      <c r="AM14" s="73">
        <f t="shared" si="20"/>
        <v>23.980797206705333</v>
      </c>
      <c r="AN14" s="30">
        <f t="shared" si="21"/>
        <v>839.32790223468669</v>
      </c>
      <c r="AT14" s="3"/>
    </row>
    <row r="15" spans="1:46" x14ac:dyDescent="0.3">
      <c r="A15" s="24" t="s">
        <v>33</v>
      </c>
      <c r="B15" s="4">
        <v>400</v>
      </c>
      <c r="C15" s="4">
        <f t="shared" si="6"/>
        <v>119.0607969232689</v>
      </c>
      <c r="D15" s="4">
        <f t="shared" si="7"/>
        <v>113.10775707710545</v>
      </c>
      <c r="E15" s="4">
        <f t="shared" si="23"/>
        <v>376</v>
      </c>
      <c r="F15" s="4">
        <v>425</v>
      </c>
      <c r="G15" s="25">
        <f t="shared" si="8"/>
        <v>35</v>
      </c>
      <c r="H15" s="24">
        <f t="shared" si="9"/>
        <v>3958.7714976986908</v>
      </c>
      <c r="I15" s="26">
        <v>0.7</v>
      </c>
      <c r="J15" s="27">
        <v>0</v>
      </c>
      <c r="K15" s="27">
        <v>0.2</v>
      </c>
      <c r="L15" s="27">
        <v>0.1</v>
      </c>
      <c r="M15" s="76">
        <f t="shared" si="10"/>
        <v>0.99999999999999989</v>
      </c>
      <c r="N15" s="101">
        <v>10.5</v>
      </c>
      <c r="O15" s="97">
        <v>0</v>
      </c>
      <c r="P15" s="97">
        <v>12</v>
      </c>
      <c r="Q15" s="98">
        <v>13.2</v>
      </c>
      <c r="R15" s="101">
        <v>2.1</v>
      </c>
      <c r="S15" s="97">
        <v>0</v>
      </c>
      <c r="T15" s="97">
        <v>3</v>
      </c>
      <c r="U15" s="98">
        <v>3.5</v>
      </c>
      <c r="V15" s="66" t="str">
        <f t="shared" si="0"/>
        <v>376-425</v>
      </c>
      <c r="W15" s="68">
        <f t="shared" si="1"/>
        <v>35</v>
      </c>
      <c r="X15" s="28">
        <f t="shared" si="11"/>
        <v>357.61260141812926</v>
      </c>
      <c r="Y15" s="24">
        <f t="shared" si="2"/>
        <v>250.32882099269045</v>
      </c>
      <c r="Z15" s="24">
        <f t="shared" si="3"/>
        <v>0</v>
      </c>
      <c r="AA15" s="24">
        <f t="shared" si="22"/>
        <v>71.522520283625852</v>
      </c>
      <c r="AB15" s="29">
        <f t="shared" si="4"/>
        <v>35.761260141812926</v>
      </c>
      <c r="AC15" s="4"/>
      <c r="AD15" s="80">
        <f t="shared" si="12"/>
        <v>10.217502897660836</v>
      </c>
      <c r="AE15" s="81">
        <f t="shared" si="13"/>
        <v>7.1522520283625841</v>
      </c>
      <c r="AF15" s="81">
        <f t="shared" si="14"/>
        <v>0</v>
      </c>
      <c r="AG15" s="81">
        <f t="shared" si="15"/>
        <v>2.043500579532167</v>
      </c>
      <c r="AH15" s="82">
        <f t="shared" si="16"/>
        <v>1.0217502897660835</v>
      </c>
      <c r="AI15" s="83">
        <f t="shared" si="17"/>
        <v>17.880630070906459</v>
      </c>
      <c r="AJ15" s="81" t="e">
        <f t="shared" si="18"/>
        <v>#DIV/0!</v>
      </c>
      <c r="AK15" s="81">
        <f t="shared" si="19"/>
        <v>2.3221597494683714</v>
      </c>
      <c r="AL15" s="82">
        <f t="shared" si="5"/>
        <v>1.1480340334450376</v>
      </c>
      <c r="AM15" s="73">
        <f t="shared" si="20"/>
        <v>26.004327625024175</v>
      </c>
      <c r="AN15" s="30">
        <f t="shared" si="21"/>
        <v>910.15146687584615</v>
      </c>
      <c r="AT15" s="2"/>
    </row>
    <row r="16" spans="1:46" x14ac:dyDescent="0.3">
      <c r="A16" s="24" t="s">
        <v>34</v>
      </c>
      <c r="B16" s="4">
        <v>450</v>
      </c>
      <c r="C16" s="4">
        <f t="shared" si="6"/>
        <v>128.20060185741136</v>
      </c>
      <c r="D16" s="4">
        <f t="shared" si="7"/>
        <v>121.79057176454079</v>
      </c>
      <c r="E16" s="4">
        <f t="shared" si="23"/>
        <v>426</v>
      </c>
      <c r="F16" s="4">
        <v>476</v>
      </c>
      <c r="G16" s="25">
        <f t="shared" si="8"/>
        <v>35.714285714285715</v>
      </c>
      <c r="H16" s="24">
        <f t="shared" si="9"/>
        <v>4349.6632773050278</v>
      </c>
      <c r="I16" s="26">
        <v>0.7</v>
      </c>
      <c r="J16" s="27">
        <v>0</v>
      </c>
      <c r="K16" s="27">
        <v>0.2</v>
      </c>
      <c r="L16" s="27">
        <v>0.1</v>
      </c>
      <c r="M16" s="76">
        <f t="shared" si="10"/>
        <v>0.99999999999999989</v>
      </c>
      <c r="N16" s="101">
        <v>10.5</v>
      </c>
      <c r="O16" s="97">
        <v>0</v>
      </c>
      <c r="P16" s="97">
        <v>12</v>
      </c>
      <c r="Q16" s="98">
        <v>13.2</v>
      </c>
      <c r="R16" s="101">
        <v>2.1</v>
      </c>
      <c r="S16" s="97">
        <v>0</v>
      </c>
      <c r="T16" s="97">
        <v>3</v>
      </c>
      <c r="U16" s="98">
        <v>3.5</v>
      </c>
      <c r="V16" s="66" t="str">
        <f t="shared" si="0"/>
        <v>426-476</v>
      </c>
      <c r="W16" s="68">
        <f t="shared" si="1"/>
        <v>35.714285714285715</v>
      </c>
      <c r="X16" s="28">
        <f t="shared" si="11"/>
        <v>392.92351195167367</v>
      </c>
      <c r="Y16" s="24">
        <f t="shared" si="2"/>
        <v>275.04645836617158</v>
      </c>
      <c r="Z16" s="24">
        <f t="shared" si="3"/>
        <v>0</v>
      </c>
      <c r="AA16" s="24">
        <f t="shared" si="22"/>
        <v>78.584702390334741</v>
      </c>
      <c r="AB16" s="29">
        <f t="shared" si="4"/>
        <v>39.29235119516737</v>
      </c>
      <c r="AC16" s="4"/>
      <c r="AD16" s="80">
        <f t="shared" si="12"/>
        <v>11.001858334646862</v>
      </c>
      <c r="AE16" s="81">
        <f t="shared" si="13"/>
        <v>7.7013008342528035</v>
      </c>
      <c r="AF16" s="81">
        <f t="shared" si="14"/>
        <v>0</v>
      </c>
      <c r="AG16" s="81">
        <f t="shared" si="15"/>
        <v>2.2003716669293727</v>
      </c>
      <c r="AH16" s="82">
        <f t="shared" si="16"/>
        <v>1.1001858334646863</v>
      </c>
      <c r="AI16" s="83">
        <f t="shared" si="17"/>
        <v>19.253252085632006</v>
      </c>
      <c r="AJ16" s="81" t="e">
        <f t="shared" si="18"/>
        <v>#DIV/0!</v>
      </c>
      <c r="AK16" s="81">
        <f t="shared" si="19"/>
        <v>2.5004223487833781</v>
      </c>
      <c r="AL16" s="82">
        <f t="shared" si="5"/>
        <v>1.2361638578254903</v>
      </c>
      <c r="AM16" s="73">
        <f t="shared" si="20"/>
        <v>28.000572300670242</v>
      </c>
      <c r="AN16" s="30">
        <f t="shared" si="21"/>
        <v>1000.0204393096516</v>
      </c>
    </row>
    <row r="17" spans="1:46" x14ac:dyDescent="0.3">
      <c r="A17" s="24" t="s">
        <v>35</v>
      </c>
      <c r="B17" s="4">
        <v>500</v>
      </c>
      <c r="C17" s="4">
        <f t="shared" si="6"/>
        <v>137.23266573082671</v>
      </c>
      <c r="D17" s="4">
        <f t="shared" si="7"/>
        <v>130.37103244428536</v>
      </c>
      <c r="E17" s="4">
        <f t="shared" si="23"/>
        <v>477</v>
      </c>
      <c r="F17" s="4">
        <v>525</v>
      </c>
      <c r="G17" s="25">
        <f t="shared" si="8"/>
        <v>34.285714285714285</v>
      </c>
      <c r="H17" s="24">
        <f t="shared" si="9"/>
        <v>4469.8639695183547</v>
      </c>
      <c r="I17" s="26">
        <v>0.7</v>
      </c>
      <c r="J17" s="27">
        <v>0</v>
      </c>
      <c r="K17" s="27">
        <v>0.2</v>
      </c>
      <c r="L17" s="27">
        <v>0.1</v>
      </c>
      <c r="M17" s="76">
        <f t="shared" si="10"/>
        <v>0.99999999999999989</v>
      </c>
      <c r="N17" s="101">
        <v>10.5</v>
      </c>
      <c r="O17" s="97">
        <v>0</v>
      </c>
      <c r="P17" s="97">
        <v>12</v>
      </c>
      <c r="Q17" s="98">
        <v>13.2</v>
      </c>
      <c r="R17" s="101">
        <v>2.1</v>
      </c>
      <c r="S17" s="97">
        <v>0</v>
      </c>
      <c r="T17" s="97">
        <v>3</v>
      </c>
      <c r="U17" s="98">
        <v>3.5</v>
      </c>
      <c r="V17" s="66" t="str">
        <f t="shared" si="0"/>
        <v>476-525</v>
      </c>
      <c r="W17" s="68">
        <f t="shared" si="1"/>
        <v>34.285714285714285</v>
      </c>
      <c r="X17" s="28">
        <f t="shared" si="11"/>
        <v>403.78174973065535</v>
      </c>
      <c r="Y17" s="24">
        <f t="shared" si="2"/>
        <v>282.64722481145873</v>
      </c>
      <c r="Z17" s="24">
        <f t="shared" si="3"/>
        <v>0</v>
      </c>
      <c r="AA17" s="24">
        <f t="shared" si="22"/>
        <v>80.756349946131081</v>
      </c>
      <c r="AB17" s="29">
        <f t="shared" si="4"/>
        <v>40.378174973065541</v>
      </c>
      <c r="AC17" s="4"/>
      <c r="AD17" s="80">
        <f t="shared" si="12"/>
        <v>11.776967700477448</v>
      </c>
      <c r="AE17" s="81">
        <f t="shared" si="13"/>
        <v>8.2438773903342124</v>
      </c>
      <c r="AF17" s="81">
        <f t="shared" si="14"/>
        <v>0</v>
      </c>
      <c r="AG17" s="81">
        <f t="shared" si="15"/>
        <v>2.35539354009549</v>
      </c>
      <c r="AH17" s="82">
        <f t="shared" si="16"/>
        <v>1.177696770047745</v>
      </c>
      <c r="AI17" s="83">
        <f t="shared" si="17"/>
        <v>20.609693475835531</v>
      </c>
      <c r="AJ17" s="81" t="e">
        <f t="shared" si="18"/>
        <v>#DIV/0!</v>
      </c>
      <c r="AK17" s="81">
        <f t="shared" si="19"/>
        <v>2.6765835682903294</v>
      </c>
      <c r="AL17" s="82">
        <f t="shared" si="5"/>
        <v>1.3232547978064551</v>
      </c>
      <c r="AM17" s="73">
        <f t="shared" si="20"/>
        <v>29.973285016895428</v>
      </c>
      <c r="AN17" s="30">
        <f t="shared" si="21"/>
        <v>1027.6554862935575</v>
      </c>
    </row>
    <row r="18" spans="1:46" x14ac:dyDescent="0.3">
      <c r="A18" s="24" t="s">
        <v>36</v>
      </c>
      <c r="B18" s="4">
        <v>550</v>
      </c>
      <c r="C18" s="4">
        <f t="shared" si="6"/>
        <v>146.17033573795942</v>
      </c>
      <c r="D18" s="4">
        <f t="shared" si="7"/>
        <v>138.86181895106145</v>
      </c>
      <c r="E18" s="4">
        <f t="shared" si="23"/>
        <v>526</v>
      </c>
      <c r="F18" s="4">
        <v>575</v>
      </c>
      <c r="G18" s="25">
        <f t="shared" si="8"/>
        <v>35</v>
      </c>
      <c r="H18" s="24">
        <f t="shared" si="9"/>
        <v>4860.1636632871505</v>
      </c>
      <c r="I18" s="26">
        <v>0.7</v>
      </c>
      <c r="J18" s="27">
        <v>0</v>
      </c>
      <c r="K18" s="27">
        <v>0.2</v>
      </c>
      <c r="L18" s="27">
        <v>0.1</v>
      </c>
      <c r="M18" s="76">
        <f t="shared" si="10"/>
        <v>0.99999999999999989</v>
      </c>
      <c r="N18" s="101">
        <v>10.5</v>
      </c>
      <c r="O18" s="97">
        <v>0</v>
      </c>
      <c r="P18" s="97">
        <v>12</v>
      </c>
      <c r="Q18" s="98">
        <v>13.2</v>
      </c>
      <c r="R18" s="101">
        <v>2.1</v>
      </c>
      <c r="S18" s="97">
        <v>0</v>
      </c>
      <c r="T18" s="97">
        <v>3</v>
      </c>
      <c r="U18" s="98">
        <v>3.5</v>
      </c>
      <c r="V18" s="66" t="str">
        <f t="shared" si="0"/>
        <v>526-575</v>
      </c>
      <c r="W18" s="68">
        <f t="shared" si="1"/>
        <v>35</v>
      </c>
      <c r="X18" s="28">
        <f t="shared" si="11"/>
        <v>439.03917464201902</v>
      </c>
      <c r="Y18" s="24">
        <f t="shared" si="2"/>
        <v>307.3274222494133</v>
      </c>
      <c r="Z18" s="24">
        <f t="shared" si="3"/>
        <v>0</v>
      </c>
      <c r="AA18" s="24">
        <f t="shared" si="22"/>
        <v>87.807834928403807</v>
      </c>
      <c r="AB18" s="29">
        <f t="shared" si="4"/>
        <v>43.903917464201903</v>
      </c>
      <c r="AC18" s="4"/>
      <c r="AD18" s="80">
        <f t="shared" si="12"/>
        <v>12.5439764183434</v>
      </c>
      <c r="AE18" s="81">
        <f t="shared" si="13"/>
        <v>8.7807834928403796</v>
      </c>
      <c r="AF18" s="81">
        <f t="shared" si="14"/>
        <v>0</v>
      </c>
      <c r="AG18" s="81">
        <f t="shared" si="15"/>
        <v>2.5087952836686802</v>
      </c>
      <c r="AH18" s="82">
        <f t="shared" si="16"/>
        <v>1.2543976418343401</v>
      </c>
      <c r="AI18" s="83">
        <f t="shared" si="17"/>
        <v>21.951958732100948</v>
      </c>
      <c r="AJ18" s="81" t="e">
        <f t="shared" si="18"/>
        <v>#DIV/0!</v>
      </c>
      <c r="AK18" s="81">
        <f t="shared" si="19"/>
        <v>2.8509037314416821</v>
      </c>
      <c r="AL18" s="82">
        <f t="shared" si="5"/>
        <v>1.4094355526228541</v>
      </c>
      <c r="AM18" s="73">
        <f t="shared" si="20"/>
        <v>31.925380963469834</v>
      </c>
      <c r="AN18" s="30">
        <f t="shared" si="21"/>
        <v>1117.3883337214443</v>
      </c>
    </row>
    <row r="19" spans="1:46" x14ac:dyDescent="0.3">
      <c r="A19" s="24" t="s">
        <v>37</v>
      </c>
      <c r="B19" s="4">
        <v>600</v>
      </c>
      <c r="C19" s="4">
        <f t="shared" si="6"/>
        <v>155.02424796731071</v>
      </c>
      <c r="D19" s="4">
        <f t="shared" si="7"/>
        <v>147.27303556894518</v>
      </c>
      <c r="E19" s="4">
        <f t="shared" si="23"/>
        <v>576</v>
      </c>
      <c r="F19" s="4">
        <v>625</v>
      </c>
      <c r="G19" s="25">
        <f t="shared" si="8"/>
        <v>35</v>
      </c>
      <c r="H19" s="24">
        <f t="shared" si="9"/>
        <v>5154.5562449130812</v>
      </c>
      <c r="I19" s="26">
        <v>0.7</v>
      </c>
      <c r="J19" s="27">
        <v>0</v>
      </c>
      <c r="K19" s="27">
        <v>0.2</v>
      </c>
      <c r="L19" s="27">
        <v>0.1</v>
      </c>
      <c r="M19" s="76">
        <f t="shared" si="10"/>
        <v>0.99999999999999989</v>
      </c>
      <c r="N19" s="101">
        <v>10.5</v>
      </c>
      <c r="O19" s="97">
        <v>0</v>
      </c>
      <c r="P19" s="97">
        <v>12</v>
      </c>
      <c r="Q19" s="98">
        <v>13.2</v>
      </c>
      <c r="R19" s="101">
        <v>2.1</v>
      </c>
      <c r="S19" s="97">
        <v>0</v>
      </c>
      <c r="T19" s="97">
        <v>3</v>
      </c>
      <c r="U19" s="98">
        <v>3.5</v>
      </c>
      <c r="V19" s="66" t="str">
        <f t="shared" si="0"/>
        <v>576-625</v>
      </c>
      <c r="W19" s="68">
        <f t="shared" si="1"/>
        <v>35</v>
      </c>
      <c r="X19" s="28">
        <f t="shared" si="11"/>
        <v>465.6329037861862</v>
      </c>
      <c r="Y19" s="24">
        <f t="shared" si="2"/>
        <v>325.94303265033034</v>
      </c>
      <c r="Z19" s="24">
        <f t="shared" si="3"/>
        <v>0</v>
      </c>
      <c r="AA19" s="24">
        <f t="shared" si="22"/>
        <v>93.126580757237249</v>
      </c>
      <c r="AB19" s="29">
        <f t="shared" si="4"/>
        <v>46.563290378618625</v>
      </c>
      <c r="AC19" s="4"/>
      <c r="AD19" s="80">
        <f t="shared" si="12"/>
        <v>13.303797251033892</v>
      </c>
      <c r="AE19" s="81">
        <f t="shared" si="13"/>
        <v>9.3126580757237232</v>
      </c>
      <c r="AF19" s="81">
        <f t="shared" si="14"/>
        <v>0</v>
      </c>
      <c r="AG19" s="81">
        <f t="shared" si="15"/>
        <v>2.6607594502067786</v>
      </c>
      <c r="AH19" s="82">
        <f t="shared" si="16"/>
        <v>1.3303797251033893</v>
      </c>
      <c r="AI19" s="83">
        <f t="shared" si="17"/>
        <v>23.281645189309305</v>
      </c>
      <c r="AJ19" s="81" t="e">
        <f t="shared" si="18"/>
        <v>#DIV/0!</v>
      </c>
      <c r="AK19" s="81">
        <f t="shared" si="19"/>
        <v>3.0235902843258846</v>
      </c>
      <c r="AL19" s="82">
        <f t="shared" si="5"/>
        <v>1.4948086798914486</v>
      </c>
      <c r="AM19" s="73">
        <f t="shared" si="20"/>
        <v>33.859183191617547</v>
      </c>
      <c r="AN19" s="30">
        <f t="shared" si="21"/>
        <v>1185.0714117066141</v>
      </c>
    </row>
    <row r="20" spans="1:46" ht="15" thickBot="1" x14ac:dyDescent="0.35">
      <c r="A20" s="31" t="s">
        <v>38</v>
      </c>
      <c r="B20" s="4">
        <v>650</v>
      </c>
      <c r="C20" s="4">
        <f t="shared" si="6"/>
        <v>163.80305769944385</v>
      </c>
      <c r="D20" s="4">
        <f t="shared" si="7"/>
        <v>155.61290481447165</v>
      </c>
      <c r="E20" s="4">
        <f t="shared" si="23"/>
        <v>626</v>
      </c>
      <c r="F20" s="4">
        <v>675</v>
      </c>
      <c r="G20" s="25">
        <f t="shared" si="8"/>
        <v>35</v>
      </c>
      <c r="H20" s="24">
        <f t="shared" si="9"/>
        <v>5446.4516685065073</v>
      </c>
      <c r="I20" s="32">
        <v>0.7</v>
      </c>
      <c r="J20" s="33">
        <v>0</v>
      </c>
      <c r="K20" s="33">
        <v>0.2</v>
      </c>
      <c r="L20" s="33">
        <v>0.1</v>
      </c>
      <c r="M20" s="77">
        <f t="shared" si="10"/>
        <v>0.99999999999999989</v>
      </c>
      <c r="N20" s="102">
        <v>10.5</v>
      </c>
      <c r="O20" s="99">
        <v>0</v>
      </c>
      <c r="P20" s="99">
        <v>12</v>
      </c>
      <c r="Q20" s="100">
        <v>13.2</v>
      </c>
      <c r="R20" s="102">
        <v>2.1</v>
      </c>
      <c r="S20" s="99">
        <v>0</v>
      </c>
      <c r="T20" s="99">
        <v>3</v>
      </c>
      <c r="U20" s="100">
        <v>3.5</v>
      </c>
      <c r="V20" s="67" t="str">
        <f t="shared" si="0"/>
        <v>626-675</v>
      </c>
      <c r="W20" s="68">
        <f t="shared" si="1"/>
        <v>35</v>
      </c>
      <c r="X20" s="28">
        <f t="shared" si="11"/>
        <v>492.00105406562847</v>
      </c>
      <c r="Y20" s="24">
        <f t="shared" si="2"/>
        <v>344.40073784593989</v>
      </c>
      <c r="Z20" s="24">
        <f t="shared" si="3"/>
        <v>0</v>
      </c>
      <c r="AA20" s="24">
        <f t="shared" si="22"/>
        <v>98.400210813125696</v>
      </c>
      <c r="AB20" s="29">
        <f t="shared" si="4"/>
        <v>49.200105406562848</v>
      </c>
      <c r="AC20" s="4"/>
      <c r="AD20" s="80">
        <f t="shared" si="12"/>
        <v>14.05717297330367</v>
      </c>
      <c r="AE20" s="81">
        <f t="shared" si="13"/>
        <v>9.8400210813125675</v>
      </c>
      <c r="AF20" s="81">
        <f t="shared" si="14"/>
        <v>0</v>
      </c>
      <c r="AG20" s="81">
        <f t="shared" si="15"/>
        <v>2.8114345946607342</v>
      </c>
      <c r="AH20" s="82">
        <f t="shared" si="16"/>
        <v>1.4057172973303671</v>
      </c>
      <c r="AI20" s="83">
        <f t="shared" si="17"/>
        <v>24.600052703281417</v>
      </c>
      <c r="AJ20" s="81" t="e">
        <f t="shared" si="18"/>
        <v>#DIV/0!</v>
      </c>
      <c r="AK20" s="81">
        <f t="shared" si="19"/>
        <v>3.1948120393871982</v>
      </c>
      <c r="AL20" s="82">
        <f t="shared" si="5"/>
        <v>1.5794576374498506</v>
      </c>
      <c r="AM20" s="34">
        <f t="shared" si="20"/>
        <v>35.776582119992462</v>
      </c>
      <c r="AN20" s="35">
        <f t="shared" si="21"/>
        <v>1252.1803741997362</v>
      </c>
    </row>
    <row r="21" spans="1:46" ht="15" thickBot="1" x14ac:dyDescent="0.35">
      <c r="A21" s="36" t="s">
        <v>39</v>
      </c>
      <c r="G21" s="74">
        <f t="shared" ref="G21:H21" si="24">SUM(G9:G20)</f>
        <v>420.71428571428572</v>
      </c>
      <c r="H21" s="37">
        <f t="shared" si="24"/>
        <v>45340.944440338848</v>
      </c>
      <c r="I21" s="38"/>
      <c r="J21" s="38"/>
      <c r="K21" s="38"/>
      <c r="L21" s="38"/>
      <c r="M21" s="38"/>
      <c r="N21" s="6"/>
      <c r="O21" s="6"/>
      <c r="P21" s="6"/>
      <c r="Q21" s="6"/>
      <c r="R21" s="6"/>
      <c r="S21" s="6"/>
      <c r="T21" s="6"/>
      <c r="U21" s="6"/>
      <c r="V21" s="2" t="s">
        <v>39</v>
      </c>
      <c r="W21" s="53">
        <f>SUM(W9:W20)</f>
        <v>420.71428571428572</v>
      </c>
      <c r="X21" s="50">
        <f>SUM(X9:X20)</f>
        <v>4095.8396061733379</v>
      </c>
      <c r="Y21" s="51">
        <f t="shared" ref="Y21:AB21" si="25">SUM(Y9:Y20)</f>
        <v>2867.0877243213363</v>
      </c>
      <c r="Z21" s="51">
        <f t="shared" si="25"/>
        <v>0</v>
      </c>
      <c r="AA21" s="51">
        <f t="shared" si="25"/>
        <v>819.16792123466746</v>
      </c>
      <c r="AB21" s="52">
        <f t="shared" si="25"/>
        <v>409.58396061733373</v>
      </c>
      <c r="AC21" s="7" t="s">
        <v>40</v>
      </c>
      <c r="AD21" s="88">
        <f>AVERAGE(AD9:AD20)</f>
        <v>9.7445165645681282</v>
      </c>
      <c r="AE21" s="89">
        <f t="shared" ref="AE21:AL21" si="26">AVERAGE(AE9:AE20)</f>
        <v>6.8211615951976894</v>
      </c>
      <c r="AF21" s="89">
        <f t="shared" si="26"/>
        <v>0</v>
      </c>
      <c r="AG21" s="89">
        <f t="shared" si="26"/>
        <v>1.9489033129136255</v>
      </c>
      <c r="AH21" s="90">
        <f t="shared" si="26"/>
        <v>0.97445165645681275</v>
      </c>
      <c r="AI21" s="91">
        <f t="shared" si="26"/>
        <v>17.05290398799422</v>
      </c>
      <c r="AJ21" s="89" t="e">
        <f t="shared" si="26"/>
        <v>#DIV/0!</v>
      </c>
      <c r="AK21" s="89">
        <f t="shared" si="26"/>
        <v>2.2146628555836654</v>
      </c>
      <c r="AL21" s="90">
        <f t="shared" si="26"/>
        <v>1.0948895016368683</v>
      </c>
      <c r="AM21" s="2" t="s">
        <v>39</v>
      </c>
      <c r="AN21" s="55">
        <f>SUM(AN9:AN20)</f>
        <v>10424.225575004773</v>
      </c>
      <c r="AP21" s="10"/>
      <c r="AQ21" s="10"/>
      <c r="AR21" s="10"/>
      <c r="AS21" s="10"/>
    </row>
    <row r="22" spans="1:46" x14ac:dyDescent="0.3">
      <c r="A22" s="36"/>
      <c r="G22" s="3"/>
      <c r="H22" s="37"/>
      <c r="I22" s="38"/>
      <c r="J22" s="38"/>
      <c r="K22" s="38"/>
      <c r="L22" s="38"/>
      <c r="M22" s="38"/>
      <c r="N22" s="6"/>
      <c r="O22" s="6"/>
      <c r="P22" s="6"/>
      <c r="Q22" s="6"/>
      <c r="R22" s="6"/>
      <c r="S22" s="6"/>
      <c r="T22" s="6"/>
      <c r="U22" s="6"/>
      <c r="V22" s="2"/>
      <c r="W22" s="3"/>
      <c r="X22" s="7"/>
      <c r="Y22" s="7"/>
      <c r="Z22" s="7"/>
      <c r="AA22" s="7"/>
      <c r="AB22" s="7"/>
      <c r="AC22" s="7"/>
      <c r="AD22" s="6"/>
      <c r="AE22" s="6"/>
      <c r="AF22" s="6"/>
      <c r="AG22" s="6"/>
      <c r="AH22" s="6"/>
      <c r="AI22" s="6"/>
      <c r="AJ22" s="6"/>
      <c r="AK22" s="6"/>
      <c r="AL22" s="6"/>
      <c r="AM22" s="2"/>
      <c r="AN22" s="2"/>
      <c r="AP22" s="10"/>
      <c r="AQ22" s="10"/>
      <c r="AR22" s="10"/>
      <c r="AS22" s="10"/>
    </row>
    <row r="23" spans="1:46" x14ac:dyDescent="0.3">
      <c r="A23" s="3" t="s">
        <v>41</v>
      </c>
      <c r="I23" s="39"/>
      <c r="J23" s="39"/>
      <c r="K23" s="39"/>
      <c r="L23" s="39"/>
      <c r="M23" s="39"/>
      <c r="V23" s="3" t="str">
        <f>A23</f>
        <v>Alternativ 2. HÖG INTENSITET</v>
      </c>
      <c r="X23" s="7"/>
      <c r="AO23" s="10"/>
      <c r="AP23" s="5"/>
      <c r="AQ23" s="5"/>
      <c r="AR23" s="5"/>
    </row>
    <row r="24" spans="1:46" ht="15" thickBot="1" x14ac:dyDescent="0.35">
      <c r="A24" s="128" t="s">
        <v>9</v>
      </c>
      <c r="B24" s="120"/>
      <c r="C24" s="120"/>
      <c r="D24" s="120"/>
      <c r="E24" s="120"/>
      <c r="F24" s="120"/>
      <c r="G24" s="120"/>
      <c r="I24" s="58">
        <v>1600</v>
      </c>
      <c r="J24" s="39"/>
      <c r="K24" s="39"/>
      <c r="L24" s="39"/>
      <c r="M24" s="39"/>
      <c r="V24" s="109" t="str">
        <f>A24</f>
        <v>Beräknad tillväxt, g/dag:</v>
      </c>
      <c r="W24" s="109"/>
      <c r="X24" s="110"/>
      <c r="Y24" s="104">
        <f>I24</f>
        <v>1600</v>
      </c>
      <c r="AO24" s="10"/>
      <c r="AP24" s="5"/>
      <c r="AQ24" s="5"/>
      <c r="AR24" s="5"/>
    </row>
    <row r="25" spans="1:46" x14ac:dyDescent="0.3">
      <c r="H25" s="2"/>
      <c r="I25" s="121" t="s">
        <v>10</v>
      </c>
      <c r="J25" s="122"/>
      <c r="K25" s="122"/>
      <c r="L25" s="122"/>
      <c r="M25" s="16"/>
      <c r="N25" s="121" t="s">
        <v>11</v>
      </c>
      <c r="O25" s="122"/>
      <c r="P25" s="122"/>
      <c r="Q25" s="129"/>
      <c r="R25" s="125" t="s">
        <v>42</v>
      </c>
      <c r="S25" s="126"/>
      <c r="T25" s="126"/>
      <c r="U25" s="127"/>
      <c r="V25" s="40"/>
      <c r="W25" s="40"/>
      <c r="X25" s="130" t="s">
        <v>43</v>
      </c>
      <c r="Y25" s="123"/>
      <c r="Z25" s="123"/>
      <c r="AA25" s="123"/>
      <c r="AB25" s="124"/>
      <c r="AC25" s="7"/>
      <c r="AD25" s="130" t="s">
        <v>14</v>
      </c>
      <c r="AE25" s="123"/>
      <c r="AF25" s="123"/>
      <c r="AG25" s="123"/>
      <c r="AH25" s="124"/>
      <c r="AI25" s="130" t="s">
        <v>15</v>
      </c>
      <c r="AJ25" s="123"/>
      <c r="AK25" s="123"/>
      <c r="AL25" s="124"/>
      <c r="AM25" s="131" t="s">
        <v>16</v>
      </c>
      <c r="AN25" s="132"/>
      <c r="AO25" s="10"/>
      <c r="AP25" s="4"/>
      <c r="AQ25" s="4"/>
      <c r="AR25" s="4"/>
    </row>
    <row r="26" spans="1:46" ht="28.8" x14ac:dyDescent="0.3">
      <c r="A26" s="65" t="s">
        <v>17</v>
      </c>
      <c r="B26" s="48" t="s">
        <v>18</v>
      </c>
      <c r="C26" s="64">
        <f>I24</f>
        <v>1600</v>
      </c>
      <c r="D26" s="19" t="s">
        <v>48</v>
      </c>
      <c r="E26" s="22" t="s">
        <v>19</v>
      </c>
      <c r="F26" s="22" t="s">
        <v>20</v>
      </c>
      <c r="G26" s="47" t="s">
        <v>21</v>
      </c>
      <c r="H26" s="22" t="s">
        <v>22</v>
      </c>
      <c r="I26" s="21" t="str">
        <f>N4</f>
        <v>grovfoder 1</v>
      </c>
      <c r="J26" s="22" t="str">
        <f>O4</f>
        <v>grovfoder 2</v>
      </c>
      <c r="K26" s="22" t="str">
        <f>P4</f>
        <v>foder 3</v>
      </c>
      <c r="L26" s="22" t="str">
        <f>Q4</f>
        <v>foder 4</v>
      </c>
      <c r="M26" s="46" t="s">
        <v>23</v>
      </c>
      <c r="N26" s="21" t="str">
        <f>N4</f>
        <v>grovfoder 1</v>
      </c>
      <c r="O26" s="22" t="str">
        <f t="shared" ref="O26:Q26" si="27">O4</f>
        <v>grovfoder 2</v>
      </c>
      <c r="P26" s="22" t="str">
        <f t="shared" si="27"/>
        <v>foder 3</v>
      </c>
      <c r="Q26" s="23" t="str">
        <f t="shared" si="27"/>
        <v>foder 4</v>
      </c>
      <c r="R26" s="21" t="str">
        <f>N4</f>
        <v>grovfoder 1</v>
      </c>
      <c r="S26" s="22" t="str">
        <f t="shared" ref="S26:U26" si="28">O4</f>
        <v>grovfoder 2</v>
      </c>
      <c r="T26" s="22" t="str">
        <f t="shared" si="28"/>
        <v>foder 3</v>
      </c>
      <c r="U26" s="23" t="str">
        <f t="shared" si="28"/>
        <v>foder 4</v>
      </c>
      <c r="V26" s="71" t="str">
        <f>A26</f>
        <v>Vikt, kg</v>
      </c>
      <c r="W26" s="22" t="str">
        <f>G26</f>
        <v>Antal dagar</v>
      </c>
      <c r="X26" s="45" t="s">
        <v>44</v>
      </c>
      <c r="Y26" s="49" t="str">
        <f>N4</f>
        <v>grovfoder 1</v>
      </c>
      <c r="Z26" s="49" t="str">
        <f t="shared" ref="Z26:AB26" si="29">O4</f>
        <v>grovfoder 2</v>
      </c>
      <c r="AA26" s="49" t="str">
        <f t="shared" si="29"/>
        <v>foder 3</v>
      </c>
      <c r="AB26" s="63" t="str">
        <f t="shared" si="29"/>
        <v>foder 4</v>
      </c>
      <c r="AC26" s="75"/>
      <c r="AD26" s="45" t="s">
        <v>44</v>
      </c>
      <c r="AE26" s="49" t="str">
        <f>N4</f>
        <v>grovfoder 1</v>
      </c>
      <c r="AF26" s="49" t="str">
        <f t="shared" ref="AF26:AH26" si="30">O4</f>
        <v>grovfoder 2</v>
      </c>
      <c r="AG26" s="49" t="str">
        <f t="shared" si="30"/>
        <v>foder 3</v>
      </c>
      <c r="AH26" s="63" t="str">
        <f t="shared" si="30"/>
        <v>foder 4</v>
      </c>
      <c r="AI26" s="62" t="str">
        <f>N4</f>
        <v>grovfoder 1</v>
      </c>
      <c r="AJ26" s="49" t="str">
        <f t="shared" ref="AJ26:AL26" si="31">O4</f>
        <v>grovfoder 2</v>
      </c>
      <c r="AK26" s="49" t="str">
        <f t="shared" si="31"/>
        <v>foder 3</v>
      </c>
      <c r="AL26" s="63" t="str">
        <f t="shared" si="31"/>
        <v>foder 4</v>
      </c>
      <c r="AM26" s="62" t="s">
        <v>45</v>
      </c>
      <c r="AN26" s="63" t="s">
        <v>26</v>
      </c>
      <c r="AO26" s="10"/>
      <c r="AP26" s="5"/>
      <c r="AQ26" s="5"/>
      <c r="AR26" s="5"/>
      <c r="AS26" s="41"/>
    </row>
    <row r="27" spans="1:46" x14ac:dyDescent="0.3">
      <c r="A27" s="24" t="s">
        <v>27</v>
      </c>
      <c r="B27" s="24">
        <v>100</v>
      </c>
      <c r="C27" s="24">
        <f>(0.475*(B27^0.75))+(($C$26/1000)*(6.28+0.0188*B27)/((1-0.3*($C$26/1000))*0.522))</f>
        <v>63.119846295172046</v>
      </c>
      <c r="D27" s="24">
        <f>0.95*C27</f>
        <v>59.96385398041344</v>
      </c>
      <c r="E27" s="24">
        <v>75</v>
      </c>
      <c r="F27" s="24">
        <v>125</v>
      </c>
      <c r="G27" s="79">
        <f>(F27-E27)/($C$26/1000)</f>
        <v>31.25</v>
      </c>
      <c r="H27" s="4">
        <f>G27*D27</f>
        <v>1873.8704368879201</v>
      </c>
      <c r="I27" s="59">
        <v>0.6</v>
      </c>
      <c r="J27" s="42">
        <v>0</v>
      </c>
      <c r="K27" s="42">
        <v>0.3</v>
      </c>
      <c r="L27" s="42">
        <v>0.1</v>
      </c>
      <c r="M27" s="76">
        <f>SUM(I27:L27)</f>
        <v>0.99999999999999989</v>
      </c>
      <c r="N27" s="101">
        <v>11</v>
      </c>
      <c r="O27" s="97">
        <v>0</v>
      </c>
      <c r="P27" s="97">
        <v>12</v>
      </c>
      <c r="Q27" s="98">
        <v>13.2</v>
      </c>
      <c r="R27" s="101">
        <v>2.1</v>
      </c>
      <c r="S27" s="97">
        <v>0</v>
      </c>
      <c r="T27" s="97">
        <v>3</v>
      </c>
      <c r="U27" s="98">
        <v>3.5</v>
      </c>
      <c r="V27" s="69" t="str">
        <f t="shared" ref="V27:V38" si="32">A27</f>
        <v>75-125</v>
      </c>
      <c r="W27" s="66">
        <f t="shared" ref="W27:W38" si="33">G27</f>
        <v>31.25</v>
      </c>
      <c r="X27" s="28">
        <f>H27/($I27*$N27+$J27*$O27+$K27*$P27+L27*$Q27)</f>
        <v>162.66236431318751</v>
      </c>
      <c r="Y27" s="24">
        <f t="shared" ref="Y27:AB38" si="34">$X27*I$27</f>
        <v>97.5974185879125</v>
      </c>
      <c r="Z27" s="24">
        <f t="shared" si="34"/>
        <v>0</v>
      </c>
      <c r="AA27" s="24">
        <f t="shared" si="34"/>
        <v>48.79870929395625</v>
      </c>
      <c r="AB27" s="29">
        <f t="shared" si="34"/>
        <v>16.266236431318752</v>
      </c>
      <c r="AC27" s="4"/>
      <c r="AD27" s="80">
        <f t="shared" ref="AD27:AD38" si="35">X27/G27</f>
        <v>5.2051956580220002</v>
      </c>
      <c r="AE27" s="81">
        <f t="shared" ref="AE27:AE38" si="36">Y27/G27</f>
        <v>3.1231173948132001</v>
      </c>
      <c r="AF27" s="81">
        <f t="shared" ref="AF27:AF38" si="37">Z27/G27</f>
        <v>0</v>
      </c>
      <c r="AG27" s="81">
        <f t="shared" ref="AG27:AG38" si="38">AA27/G27</f>
        <v>1.5615586974066</v>
      </c>
      <c r="AH27" s="82">
        <f>AB27/$G27</f>
        <v>0.52051956580220005</v>
      </c>
      <c r="AI27" s="83">
        <f t="shared" ref="AI27:AI38" si="39">AE27/$N$5</f>
        <v>7.8077934870329999</v>
      </c>
      <c r="AJ27" s="81" t="e">
        <f t="shared" ref="AJ27:AJ38" si="40">AF27/$O$5</f>
        <v>#DIV/0!</v>
      </c>
      <c r="AK27" s="81">
        <f t="shared" ref="AK27:AK38" si="41">AG27/$P$5</f>
        <v>1.7744985197802272</v>
      </c>
      <c r="AL27" s="82">
        <f t="shared" ref="AL27:AL38" si="42">AH27/$Q$5</f>
        <v>0.58485344472157308</v>
      </c>
      <c r="AM27" s="83">
        <f t="shared" ref="AM27:AM38" si="43">(AE27*R27)+(S27*AF27)+(T27*AK27)+(AL27*U27)</f>
        <v>13.929029144973907</v>
      </c>
      <c r="AN27" s="29">
        <f>AM27*$G27</f>
        <v>435.28216078043459</v>
      </c>
      <c r="AO27" s="10"/>
    </row>
    <row r="28" spans="1:46" x14ac:dyDescent="0.3">
      <c r="A28" s="24" t="s">
        <v>28</v>
      </c>
      <c r="B28" s="24">
        <v>150</v>
      </c>
      <c r="C28" s="24">
        <f t="shared" ref="C28:C38" si="44">(0.475*(B28^0.75))+(($C$26/1000)*(6.28+0.0188*B28)/((1-0.3*($C$26/1000))*0.522))</f>
        <v>73.999109804898964</v>
      </c>
      <c r="D28" s="24">
        <f t="shared" ref="D28:D38" si="45">0.95*C28</f>
        <v>70.299154314654018</v>
      </c>
      <c r="E28" s="24">
        <v>126</v>
      </c>
      <c r="F28" s="24">
        <v>175</v>
      </c>
      <c r="G28" s="79">
        <f t="shared" ref="G28:G38" si="46">(F28-E28)/($C$26/1000)</f>
        <v>30.625</v>
      </c>
      <c r="H28" s="4">
        <f t="shared" ref="H28:H38" si="47">G28*D28</f>
        <v>2152.9116008862793</v>
      </c>
      <c r="I28" s="59">
        <v>0.6</v>
      </c>
      <c r="J28" s="42">
        <v>0</v>
      </c>
      <c r="K28" s="42">
        <v>0.3</v>
      </c>
      <c r="L28" s="42">
        <v>0.1</v>
      </c>
      <c r="M28" s="76">
        <f t="shared" ref="M28:M38" si="48">SUM(I28:L28)</f>
        <v>0.99999999999999989</v>
      </c>
      <c r="N28" s="101">
        <v>11</v>
      </c>
      <c r="O28" s="97">
        <v>0</v>
      </c>
      <c r="P28" s="97">
        <v>12</v>
      </c>
      <c r="Q28" s="98">
        <v>13.2</v>
      </c>
      <c r="R28" s="101">
        <v>2.1</v>
      </c>
      <c r="S28" s="97">
        <v>0</v>
      </c>
      <c r="T28" s="97">
        <v>3</v>
      </c>
      <c r="U28" s="98">
        <v>3.5</v>
      </c>
      <c r="V28" s="69" t="str">
        <f t="shared" si="32"/>
        <v>126-175</v>
      </c>
      <c r="W28" s="66">
        <f t="shared" si="33"/>
        <v>30.625</v>
      </c>
      <c r="X28" s="28">
        <f t="shared" ref="X28:X38" si="49">H28/($I28*$N28+$J28*$O28+$K28*$P28+L28*$Q28)</f>
        <v>186.88468757693397</v>
      </c>
      <c r="Y28" s="24">
        <f t="shared" si="34"/>
        <v>112.13081254616039</v>
      </c>
      <c r="Z28" s="24">
        <f t="shared" si="34"/>
        <v>0</v>
      </c>
      <c r="AA28" s="24">
        <f t="shared" si="34"/>
        <v>56.065406273080193</v>
      </c>
      <c r="AB28" s="29">
        <f t="shared" si="34"/>
        <v>18.688468757693396</v>
      </c>
      <c r="AC28" s="4"/>
      <c r="AD28" s="80">
        <f t="shared" si="35"/>
        <v>6.1023571453692727</v>
      </c>
      <c r="AE28" s="81">
        <f t="shared" si="36"/>
        <v>3.6614142872215636</v>
      </c>
      <c r="AF28" s="81">
        <f t="shared" si="37"/>
        <v>0</v>
      </c>
      <c r="AG28" s="81">
        <f t="shared" si="38"/>
        <v>1.8307071436107818</v>
      </c>
      <c r="AH28" s="82">
        <f t="shared" ref="AH28:AH38" si="50">AB28/$G28</f>
        <v>0.61023571453692727</v>
      </c>
      <c r="AI28" s="83">
        <f t="shared" si="39"/>
        <v>9.1535357180539076</v>
      </c>
      <c r="AJ28" s="81" t="e">
        <f t="shared" si="40"/>
        <v>#DIV/0!</v>
      </c>
      <c r="AK28" s="81">
        <f t="shared" si="41"/>
        <v>2.0803490268304339</v>
      </c>
      <c r="AL28" s="82">
        <f t="shared" si="42"/>
        <v>0.68565810622126655</v>
      </c>
      <c r="AM28" s="83">
        <f t="shared" si="43"/>
        <v>16.329820455431019</v>
      </c>
      <c r="AN28" s="29">
        <f t="shared" ref="AN28:AN38" si="51">AM28*$G28</f>
        <v>500.10075144757496</v>
      </c>
    </row>
    <row r="29" spans="1:46" x14ac:dyDescent="0.3">
      <c r="A29" s="24" t="s">
        <v>29</v>
      </c>
      <c r="B29" s="24">
        <v>200</v>
      </c>
      <c r="C29" s="24">
        <f t="shared" si="44"/>
        <v>84.442571587706496</v>
      </c>
      <c r="D29" s="24">
        <f t="shared" si="45"/>
        <v>80.220443008321169</v>
      </c>
      <c r="E29" s="24">
        <f>F28+1</f>
        <v>176</v>
      </c>
      <c r="F29" s="24">
        <v>225</v>
      </c>
      <c r="G29" s="79">
        <f t="shared" si="46"/>
        <v>30.625</v>
      </c>
      <c r="H29" s="4">
        <f t="shared" si="47"/>
        <v>2456.751067129836</v>
      </c>
      <c r="I29" s="59">
        <v>0.6</v>
      </c>
      <c r="J29" s="42">
        <v>0</v>
      </c>
      <c r="K29" s="42">
        <v>0.3</v>
      </c>
      <c r="L29" s="42">
        <v>0.1</v>
      </c>
      <c r="M29" s="76">
        <f t="shared" si="48"/>
        <v>0.99999999999999989</v>
      </c>
      <c r="N29" s="101">
        <v>11</v>
      </c>
      <c r="O29" s="97">
        <v>0</v>
      </c>
      <c r="P29" s="97">
        <v>12</v>
      </c>
      <c r="Q29" s="98">
        <v>13.2</v>
      </c>
      <c r="R29" s="101">
        <v>2.1</v>
      </c>
      <c r="S29" s="97">
        <v>0</v>
      </c>
      <c r="T29" s="97">
        <v>3</v>
      </c>
      <c r="U29" s="98">
        <v>3.5</v>
      </c>
      <c r="V29" s="69" t="str">
        <f t="shared" si="32"/>
        <v>176-225</v>
      </c>
      <c r="W29" s="66">
        <f t="shared" si="33"/>
        <v>30.625</v>
      </c>
      <c r="X29" s="28">
        <f t="shared" si="49"/>
        <v>213.25964124390939</v>
      </c>
      <c r="Y29" s="24">
        <f t="shared" si="34"/>
        <v>127.95578474634563</v>
      </c>
      <c r="Z29" s="24">
        <f t="shared" si="34"/>
        <v>0</v>
      </c>
      <c r="AA29" s="24">
        <f t="shared" si="34"/>
        <v>63.977892373172814</v>
      </c>
      <c r="AB29" s="29">
        <f t="shared" si="34"/>
        <v>21.325964124390939</v>
      </c>
      <c r="AC29" s="4"/>
      <c r="AD29" s="80">
        <f t="shared" si="35"/>
        <v>6.9635801222501028</v>
      </c>
      <c r="AE29" s="81">
        <f t="shared" si="36"/>
        <v>4.1781480733500613</v>
      </c>
      <c r="AF29" s="81">
        <f t="shared" si="37"/>
        <v>0</v>
      </c>
      <c r="AG29" s="81">
        <f t="shared" si="38"/>
        <v>2.0890740366750307</v>
      </c>
      <c r="AH29" s="82">
        <f t="shared" si="50"/>
        <v>0.69635801222501026</v>
      </c>
      <c r="AI29" s="83">
        <f t="shared" si="39"/>
        <v>10.445370183375152</v>
      </c>
      <c r="AJ29" s="81" t="e">
        <f t="shared" si="40"/>
        <v>#DIV/0!</v>
      </c>
      <c r="AK29" s="81">
        <f t="shared" si="41"/>
        <v>2.3739477689488986</v>
      </c>
      <c r="AL29" s="82">
        <f t="shared" si="42"/>
        <v>0.78242473283709013</v>
      </c>
      <c r="AM29" s="83">
        <f t="shared" si="43"/>
        <v>18.634440825811641</v>
      </c>
      <c r="AN29" s="29">
        <f t="shared" si="51"/>
        <v>570.67975029048148</v>
      </c>
      <c r="AS29" s="3"/>
    </row>
    <row r="30" spans="1:46" x14ac:dyDescent="0.3">
      <c r="A30" s="24" t="s">
        <v>30</v>
      </c>
      <c r="B30" s="24">
        <v>250</v>
      </c>
      <c r="C30" s="24">
        <f t="shared" si="44"/>
        <v>94.585529366110293</v>
      </c>
      <c r="D30" s="24">
        <f t="shared" si="45"/>
        <v>89.856252897804779</v>
      </c>
      <c r="E30" s="24">
        <f t="shared" ref="E30:E38" si="52">F29+1</f>
        <v>226</v>
      </c>
      <c r="F30" s="24">
        <v>275</v>
      </c>
      <c r="G30" s="79">
        <f t="shared" si="46"/>
        <v>30.625</v>
      </c>
      <c r="H30" s="4">
        <f t="shared" si="47"/>
        <v>2751.8477449952716</v>
      </c>
      <c r="I30" s="59">
        <v>0.6</v>
      </c>
      <c r="J30" s="42">
        <v>0</v>
      </c>
      <c r="K30" s="42">
        <v>0.3</v>
      </c>
      <c r="L30" s="42">
        <v>0.1</v>
      </c>
      <c r="M30" s="76">
        <f t="shared" si="48"/>
        <v>0.99999999999999989</v>
      </c>
      <c r="N30" s="101">
        <v>11</v>
      </c>
      <c r="O30" s="97">
        <v>0</v>
      </c>
      <c r="P30" s="97">
        <v>12</v>
      </c>
      <c r="Q30" s="98">
        <v>13.2</v>
      </c>
      <c r="R30" s="101">
        <v>2.1</v>
      </c>
      <c r="S30" s="97">
        <v>0</v>
      </c>
      <c r="T30" s="97">
        <v>3</v>
      </c>
      <c r="U30" s="98">
        <v>3.5</v>
      </c>
      <c r="V30" s="69" t="str">
        <f t="shared" si="32"/>
        <v>226-275</v>
      </c>
      <c r="W30" s="66">
        <f t="shared" si="33"/>
        <v>30.625</v>
      </c>
      <c r="X30" s="28">
        <f t="shared" si="49"/>
        <v>238.87567230861734</v>
      </c>
      <c r="Y30" s="24">
        <f t="shared" si="34"/>
        <v>143.3254033851704</v>
      </c>
      <c r="Z30" s="24">
        <f t="shared" si="34"/>
        <v>0</v>
      </c>
      <c r="AA30" s="24">
        <f t="shared" si="34"/>
        <v>71.662701692585202</v>
      </c>
      <c r="AB30" s="29">
        <f t="shared" si="34"/>
        <v>23.887567230861734</v>
      </c>
      <c r="AC30" s="4"/>
      <c r="AD30" s="80">
        <f t="shared" si="35"/>
        <v>7.8000219529344434</v>
      </c>
      <c r="AE30" s="81">
        <f t="shared" si="36"/>
        <v>4.6800131717606659</v>
      </c>
      <c r="AF30" s="81">
        <f t="shared" si="37"/>
        <v>0</v>
      </c>
      <c r="AG30" s="81">
        <f t="shared" si="38"/>
        <v>2.3400065858803329</v>
      </c>
      <c r="AH30" s="82">
        <f t="shared" si="50"/>
        <v>0.78000219529344439</v>
      </c>
      <c r="AI30" s="83">
        <f t="shared" si="39"/>
        <v>11.700032929401663</v>
      </c>
      <c r="AJ30" s="81" t="e">
        <f t="shared" si="40"/>
        <v>#DIV/0!</v>
      </c>
      <c r="AK30" s="81">
        <f t="shared" si="41"/>
        <v>2.659098393045833</v>
      </c>
      <c r="AL30" s="82">
        <f t="shared" si="42"/>
        <v>0.87640696100387006</v>
      </c>
      <c r="AM30" s="83">
        <f t="shared" si="43"/>
        <v>20.872747203348446</v>
      </c>
      <c r="AN30" s="29">
        <f t="shared" si="51"/>
        <v>639.22788310254612</v>
      </c>
      <c r="AO30" s="10"/>
      <c r="AP30" s="7"/>
      <c r="AQ30" s="7"/>
      <c r="AR30" s="7"/>
      <c r="AS30" s="2"/>
    </row>
    <row r="31" spans="1:46" x14ac:dyDescent="0.3">
      <c r="A31" s="24" t="s">
        <v>31</v>
      </c>
      <c r="B31" s="24">
        <v>300</v>
      </c>
      <c r="C31" s="24">
        <f t="shared" si="44"/>
        <v>104.50236739648361</v>
      </c>
      <c r="D31" s="24">
        <f t="shared" si="45"/>
        <v>99.277249026659419</v>
      </c>
      <c r="E31" s="24">
        <f t="shared" si="52"/>
        <v>276</v>
      </c>
      <c r="F31" s="24">
        <v>325</v>
      </c>
      <c r="G31" s="79">
        <f t="shared" si="46"/>
        <v>30.625</v>
      </c>
      <c r="H31" s="4">
        <f t="shared" si="47"/>
        <v>3040.3657514414449</v>
      </c>
      <c r="I31" s="59">
        <v>0.6</v>
      </c>
      <c r="J31" s="42">
        <v>0</v>
      </c>
      <c r="K31" s="42">
        <v>0.3</v>
      </c>
      <c r="L31" s="42">
        <v>0.1</v>
      </c>
      <c r="M31" s="76">
        <f t="shared" si="48"/>
        <v>0.99999999999999989</v>
      </c>
      <c r="N31" s="101">
        <v>11</v>
      </c>
      <c r="O31" s="97">
        <v>0</v>
      </c>
      <c r="P31" s="97">
        <v>12</v>
      </c>
      <c r="Q31" s="98">
        <v>13.2</v>
      </c>
      <c r="R31" s="101">
        <v>2.1</v>
      </c>
      <c r="S31" s="97">
        <v>0</v>
      </c>
      <c r="T31" s="97">
        <v>3</v>
      </c>
      <c r="U31" s="98">
        <v>3.5</v>
      </c>
      <c r="V31" s="69" t="str">
        <f t="shared" si="32"/>
        <v>276-325</v>
      </c>
      <c r="W31" s="66">
        <f t="shared" si="33"/>
        <v>30.625</v>
      </c>
      <c r="X31" s="28">
        <f t="shared" si="49"/>
        <v>263.92063814595878</v>
      </c>
      <c r="Y31" s="24">
        <f t="shared" si="34"/>
        <v>158.35238288757526</v>
      </c>
      <c r="Z31" s="24">
        <f t="shared" si="34"/>
        <v>0</v>
      </c>
      <c r="AA31" s="24">
        <f t="shared" si="34"/>
        <v>79.17619144378763</v>
      </c>
      <c r="AB31" s="29">
        <f t="shared" si="34"/>
        <v>26.392063814595879</v>
      </c>
      <c r="AC31" s="4"/>
      <c r="AD31" s="80">
        <f t="shared" si="35"/>
        <v>8.6178167557864089</v>
      </c>
      <c r="AE31" s="81">
        <f t="shared" si="36"/>
        <v>5.1706900534718452</v>
      </c>
      <c r="AF31" s="81">
        <f t="shared" si="37"/>
        <v>0</v>
      </c>
      <c r="AG31" s="81">
        <f t="shared" si="38"/>
        <v>2.5853450267359226</v>
      </c>
      <c r="AH31" s="82">
        <f t="shared" si="50"/>
        <v>0.86178167557864094</v>
      </c>
      <c r="AI31" s="83">
        <f t="shared" si="39"/>
        <v>12.926725133679613</v>
      </c>
      <c r="AJ31" s="81" t="e">
        <f t="shared" si="40"/>
        <v>#DIV/0!</v>
      </c>
      <c r="AK31" s="81">
        <f t="shared" si="41"/>
        <v>2.9378920758362757</v>
      </c>
      <c r="AL31" s="82">
        <f t="shared" si="42"/>
        <v>0.96829401750409094</v>
      </c>
      <c r="AM31" s="83">
        <f t="shared" si="43"/>
        <v>23.061154401064019</v>
      </c>
      <c r="AN31" s="29">
        <f t="shared" si="51"/>
        <v>706.24785353258562</v>
      </c>
    </row>
    <row r="32" spans="1:46" x14ac:dyDescent="0.3">
      <c r="A32" s="24" t="s">
        <v>32</v>
      </c>
      <c r="B32" s="24">
        <v>350</v>
      </c>
      <c r="C32" s="24">
        <f t="shared" si="44"/>
        <v>114.23969564577683</v>
      </c>
      <c r="D32" s="24">
        <f t="shared" si="45"/>
        <v>108.52771086348798</v>
      </c>
      <c r="E32" s="24">
        <f t="shared" si="52"/>
        <v>326</v>
      </c>
      <c r="F32" s="24">
        <v>375</v>
      </c>
      <c r="G32" s="79">
        <f t="shared" si="46"/>
        <v>30.625</v>
      </c>
      <c r="H32" s="4">
        <f t="shared" si="47"/>
        <v>3323.6611451943195</v>
      </c>
      <c r="I32" s="59">
        <v>0.6</v>
      </c>
      <c r="J32" s="42">
        <v>0</v>
      </c>
      <c r="K32" s="42">
        <v>0.3</v>
      </c>
      <c r="L32" s="42">
        <v>0.1</v>
      </c>
      <c r="M32" s="76">
        <f t="shared" si="48"/>
        <v>0.99999999999999989</v>
      </c>
      <c r="N32" s="101">
        <v>11</v>
      </c>
      <c r="O32" s="97">
        <v>0</v>
      </c>
      <c r="P32" s="97">
        <v>12</v>
      </c>
      <c r="Q32" s="98">
        <v>13.2</v>
      </c>
      <c r="R32" s="101">
        <v>2.1</v>
      </c>
      <c r="S32" s="97">
        <v>0</v>
      </c>
      <c r="T32" s="97">
        <v>3</v>
      </c>
      <c r="U32" s="98">
        <v>3.5</v>
      </c>
      <c r="V32" s="69" t="str">
        <f t="shared" si="32"/>
        <v>326-375</v>
      </c>
      <c r="W32" s="66">
        <f t="shared" si="33"/>
        <v>30.625</v>
      </c>
      <c r="X32" s="28">
        <f t="shared" si="49"/>
        <v>288.51225218700694</v>
      </c>
      <c r="Y32" s="24">
        <f t="shared" si="34"/>
        <v>173.10735131220414</v>
      </c>
      <c r="Z32" s="24">
        <f t="shared" si="34"/>
        <v>0</v>
      </c>
      <c r="AA32" s="24">
        <f t="shared" si="34"/>
        <v>86.553675656102072</v>
      </c>
      <c r="AB32" s="29">
        <f t="shared" si="34"/>
        <v>28.851225218700694</v>
      </c>
      <c r="AC32" s="4"/>
      <c r="AD32" s="80">
        <f t="shared" si="35"/>
        <v>9.4208082346777768</v>
      </c>
      <c r="AE32" s="81">
        <f t="shared" si="36"/>
        <v>5.6524849408066657</v>
      </c>
      <c r="AF32" s="81">
        <f t="shared" si="37"/>
        <v>0</v>
      </c>
      <c r="AG32" s="81">
        <f t="shared" si="38"/>
        <v>2.8262424704033329</v>
      </c>
      <c r="AH32" s="82">
        <f t="shared" si="50"/>
        <v>0.94208082346777777</v>
      </c>
      <c r="AI32" s="83">
        <f t="shared" si="39"/>
        <v>14.131212352016664</v>
      </c>
      <c r="AJ32" s="81" t="e">
        <f t="shared" si="40"/>
        <v>#DIV/0!</v>
      </c>
      <c r="AK32" s="81">
        <f t="shared" si="41"/>
        <v>3.2116391709128784</v>
      </c>
      <c r="AL32" s="82">
        <f t="shared" si="42"/>
        <v>1.0585177791772784</v>
      </c>
      <c r="AM32" s="83">
        <f t="shared" si="43"/>
        <v>25.209948115553107</v>
      </c>
      <c r="AN32" s="29">
        <f t="shared" si="51"/>
        <v>772.05466103881395</v>
      </c>
      <c r="AT32" s="3"/>
    </row>
    <row r="33" spans="1:46" x14ac:dyDescent="0.3">
      <c r="A33" s="24" t="s">
        <v>33</v>
      </c>
      <c r="B33" s="24">
        <v>400</v>
      </c>
      <c r="C33" s="24">
        <f t="shared" si="44"/>
        <v>123.82923498540492</v>
      </c>
      <c r="D33" s="24">
        <f t="shared" si="45"/>
        <v>117.63777323613468</v>
      </c>
      <c r="E33" s="24">
        <f t="shared" si="52"/>
        <v>376</v>
      </c>
      <c r="F33" s="24">
        <v>425</v>
      </c>
      <c r="G33" s="79">
        <f t="shared" si="46"/>
        <v>30.625</v>
      </c>
      <c r="H33" s="4">
        <f t="shared" si="47"/>
        <v>3602.6568053566243</v>
      </c>
      <c r="I33" s="59">
        <v>0.6</v>
      </c>
      <c r="J33" s="42">
        <v>0</v>
      </c>
      <c r="K33" s="42">
        <v>0.3</v>
      </c>
      <c r="L33" s="42">
        <v>0.1</v>
      </c>
      <c r="M33" s="76">
        <f t="shared" si="48"/>
        <v>0.99999999999999989</v>
      </c>
      <c r="N33" s="101">
        <v>11</v>
      </c>
      <c r="O33" s="97">
        <v>0</v>
      </c>
      <c r="P33" s="97">
        <v>12</v>
      </c>
      <c r="Q33" s="98">
        <v>13.2</v>
      </c>
      <c r="R33" s="101">
        <v>2.1</v>
      </c>
      <c r="S33" s="97">
        <v>0</v>
      </c>
      <c r="T33" s="97">
        <v>3</v>
      </c>
      <c r="U33" s="98">
        <v>3.5</v>
      </c>
      <c r="V33" s="69" t="str">
        <f t="shared" si="32"/>
        <v>376-425</v>
      </c>
      <c r="W33" s="66">
        <f t="shared" si="33"/>
        <v>30.625</v>
      </c>
      <c r="X33" s="28">
        <f t="shared" si="49"/>
        <v>312.73062546498477</v>
      </c>
      <c r="Y33" s="24">
        <f t="shared" si="34"/>
        <v>187.63837527899085</v>
      </c>
      <c r="Z33" s="24">
        <f t="shared" si="34"/>
        <v>0</v>
      </c>
      <c r="AA33" s="24">
        <f t="shared" si="34"/>
        <v>93.819187639495425</v>
      </c>
      <c r="AB33" s="29">
        <f t="shared" si="34"/>
        <v>31.27306254649848</v>
      </c>
      <c r="AC33" s="4"/>
      <c r="AD33" s="80">
        <f t="shared" si="35"/>
        <v>10.211612260081136</v>
      </c>
      <c r="AE33" s="81">
        <f t="shared" si="36"/>
        <v>6.1269673560486808</v>
      </c>
      <c r="AF33" s="81">
        <f t="shared" si="37"/>
        <v>0</v>
      </c>
      <c r="AG33" s="81">
        <f t="shared" si="38"/>
        <v>3.0634836780243404</v>
      </c>
      <c r="AH33" s="82">
        <f t="shared" si="50"/>
        <v>1.0211612260081135</v>
      </c>
      <c r="AI33" s="83">
        <f t="shared" si="39"/>
        <v>15.317418390121702</v>
      </c>
      <c r="AJ33" s="81" t="e">
        <f t="shared" si="40"/>
        <v>#DIV/0!</v>
      </c>
      <c r="AK33" s="81">
        <f t="shared" si="41"/>
        <v>3.4812314523003867</v>
      </c>
      <c r="AL33" s="82">
        <f t="shared" si="42"/>
        <v>1.1473721640540602</v>
      </c>
      <c r="AM33" s="83">
        <f t="shared" si="43"/>
        <v>27.326128378792603</v>
      </c>
      <c r="AN33" s="29">
        <f t="shared" si="51"/>
        <v>836.8626816005235</v>
      </c>
      <c r="AT33" s="2"/>
    </row>
    <row r="34" spans="1:46" x14ac:dyDescent="0.3">
      <c r="A34" s="24" t="s">
        <v>34</v>
      </c>
      <c r="B34" s="24">
        <v>450</v>
      </c>
      <c r="C34" s="24">
        <f t="shared" si="44"/>
        <v>133.29384657015666</v>
      </c>
      <c r="D34" s="24">
        <f t="shared" si="45"/>
        <v>126.62915424164882</v>
      </c>
      <c r="E34" s="24">
        <f t="shared" si="52"/>
        <v>426</v>
      </c>
      <c r="F34" s="24">
        <v>476</v>
      </c>
      <c r="G34" s="79">
        <f t="shared" si="46"/>
        <v>31.25</v>
      </c>
      <c r="H34" s="4">
        <f t="shared" si="47"/>
        <v>3957.1610700515257</v>
      </c>
      <c r="I34" s="59">
        <v>0.6</v>
      </c>
      <c r="J34" s="42">
        <v>0</v>
      </c>
      <c r="K34" s="42">
        <v>0.3</v>
      </c>
      <c r="L34" s="42">
        <v>0.1</v>
      </c>
      <c r="M34" s="76">
        <f t="shared" si="48"/>
        <v>0.99999999999999989</v>
      </c>
      <c r="N34" s="101">
        <v>11</v>
      </c>
      <c r="O34" s="97">
        <v>0</v>
      </c>
      <c r="P34" s="97">
        <v>12</v>
      </c>
      <c r="Q34" s="98">
        <v>13.2</v>
      </c>
      <c r="R34" s="101">
        <v>2.1</v>
      </c>
      <c r="S34" s="97">
        <v>0</v>
      </c>
      <c r="T34" s="97">
        <v>3</v>
      </c>
      <c r="U34" s="98">
        <v>3.5</v>
      </c>
      <c r="V34" s="69" t="str">
        <f t="shared" si="32"/>
        <v>426-476</v>
      </c>
      <c r="W34" s="66">
        <f t="shared" si="33"/>
        <v>31.25</v>
      </c>
      <c r="X34" s="28">
        <f t="shared" si="49"/>
        <v>343.50356510863941</v>
      </c>
      <c r="Y34" s="24">
        <f t="shared" si="34"/>
        <v>206.10213906518365</v>
      </c>
      <c r="Z34" s="24">
        <f t="shared" si="34"/>
        <v>0</v>
      </c>
      <c r="AA34" s="24">
        <f t="shared" si="34"/>
        <v>103.05106953259182</v>
      </c>
      <c r="AB34" s="29">
        <f t="shared" si="34"/>
        <v>34.350356510863939</v>
      </c>
      <c r="AC34" s="4"/>
      <c r="AD34" s="80">
        <f t="shared" si="35"/>
        <v>10.99211408347646</v>
      </c>
      <c r="AE34" s="81">
        <f t="shared" si="36"/>
        <v>6.5952684500858769</v>
      </c>
      <c r="AF34" s="81">
        <f t="shared" si="37"/>
        <v>0</v>
      </c>
      <c r="AG34" s="81">
        <f t="shared" si="38"/>
        <v>3.2976342250429385</v>
      </c>
      <c r="AH34" s="82">
        <f t="shared" si="50"/>
        <v>1.0992114083476461</v>
      </c>
      <c r="AI34" s="83">
        <f t="shared" si="39"/>
        <v>16.488171125214691</v>
      </c>
      <c r="AJ34" s="81" t="e">
        <f t="shared" si="40"/>
        <v>#DIV/0!</v>
      </c>
      <c r="AK34" s="81">
        <f t="shared" si="41"/>
        <v>3.7473116193669753</v>
      </c>
      <c r="AL34" s="82">
        <f t="shared" si="42"/>
        <v>1.2350689981434226</v>
      </c>
      <c r="AM34" s="83">
        <f t="shared" si="43"/>
        <v>29.414740096783248</v>
      </c>
      <c r="AN34" s="29">
        <f t="shared" si="51"/>
        <v>919.21062802447648</v>
      </c>
    </row>
    <row r="35" spans="1:46" x14ac:dyDescent="0.3">
      <c r="A35" s="24" t="s">
        <v>35</v>
      </c>
      <c r="B35" s="24">
        <v>500</v>
      </c>
      <c r="C35" s="24">
        <f t="shared" si="44"/>
        <v>142.65071709418129</v>
      </c>
      <c r="D35" s="24">
        <f t="shared" si="45"/>
        <v>135.51818123947223</v>
      </c>
      <c r="E35" s="24">
        <f t="shared" si="52"/>
        <v>477</v>
      </c>
      <c r="F35" s="24">
        <v>525</v>
      </c>
      <c r="G35" s="79">
        <f t="shared" si="46"/>
        <v>30</v>
      </c>
      <c r="H35" s="4">
        <f t="shared" si="47"/>
        <v>4065.545437184167</v>
      </c>
      <c r="I35" s="59">
        <v>0.6</v>
      </c>
      <c r="J35" s="42">
        <v>0</v>
      </c>
      <c r="K35" s="42">
        <v>0.3</v>
      </c>
      <c r="L35" s="42">
        <v>0.1</v>
      </c>
      <c r="M35" s="76">
        <f t="shared" si="48"/>
        <v>0.99999999999999989</v>
      </c>
      <c r="N35" s="101">
        <v>11</v>
      </c>
      <c r="O35" s="97">
        <v>0</v>
      </c>
      <c r="P35" s="97">
        <v>12</v>
      </c>
      <c r="Q35" s="98">
        <v>13.2</v>
      </c>
      <c r="R35" s="101">
        <v>2.1</v>
      </c>
      <c r="S35" s="97">
        <v>0</v>
      </c>
      <c r="T35" s="97">
        <v>3</v>
      </c>
      <c r="U35" s="98">
        <v>3.5</v>
      </c>
      <c r="V35" s="69" t="str">
        <f t="shared" si="32"/>
        <v>476-525</v>
      </c>
      <c r="W35" s="66">
        <f t="shared" si="33"/>
        <v>30</v>
      </c>
      <c r="X35" s="28">
        <f t="shared" si="49"/>
        <v>352.91193031112562</v>
      </c>
      <c r="Y35" s="24">
        <f t="shared" si="34"/>
        <v>211.74715818667536</v>
      </c>
      <c r="Z35" s="24">
        <f t="shared" si="34"/>
        <v>0</v>
      </c>
      <c r="AA35" s="24">
        <f t="shared" si="34"/>
        <v>105.87357909333768</v>
      </c>
      <c r="AB35" s="29">
        <f t="shared" si="34"/>
        <v>35.291193031112563</v>
      </c>
      <c r="AC35" s="4"/>
      <c r="AD35" s="80">
        <f t="shared" si="35"/>
        <v>11.763731010370854</v>
      </c>
      <c r="AE35" s="81">
        <f t="shared" si="36"/>
        <v>7.0582386062225124</v>
      </c>
      <c r="AF35" s="81">
        <f t="shared" si="37"/>
        <v>0</v>
      </c>
      <c r="AG35" s="81">
        <f t="shared" si="38"/>
        <v>3.5291193031112562</v>
      </c>
      <c r="AH35" s="82">
        <f t="shared" si="50"/>
        <v>1.1763731010370855</v>
      </c>
      <c r="AI35" s="83">
        <f t="shared" si="39"/>
        <v>17.645596515556282</v>
      </c>
      <c r="AJ35" s="81" t="e">
        <f t="shared" si="40"/>
        <v>#DIV/0!</v>
      </c>
      <c r="AK35" s="81">
        <f t="shared" si="41"/>
        <v>4.0103628444446091</v>
      </c>
      <c r="AL35" s="82">
        <f t="shared" si="42"/>
        <v>1.3217675292551523</v>
      </c>
      <c r="AM35" s="83">
        <f t="shared" si="43"/>
        <v>31.479575958794136</v>
      </c>
      <c r="AN35" s="29">
        <f t="shared" si="51"/>
        <v>944.38727876382404</v>
      </c>
    </row>
    <row r="36" spans="1:46" x14ac:dyDescent="0.3">
      <c r="A36" s="24" t="s">
        <v>36</v>
      </c>
      <c r="B36" s="24">
        <v>550</v>
      </c>
      <c r="C36" s="24">
        <f t="shared" si="44"/>
        <v>151.91319375192327</v>
      </c>
      <c r="D36" s="24">
        <f t="shared" si="45"/>
        <v>144.31753406432711</v>
      </c>
      <c r="E36" s="24">
        <f t="shared" si="52"/>
        <v>526</v>
      </c>
      <c r="F36" s="24">
        <v>575</v>
      </c>
      <c r="G36" s="79">
        <f t="shared" si="46"/>
        <v>30.625</v>
      </c>
      <c r="H36" s="4">
        <f t="shared" si="47"/>
        <v>4419.7244807200177</v>
      </c>
      <c r="I36" s="59">
        <v>0.6</v>
      </c>
      <c r="J36" s="42">
        <v>0</v>
      </c>
      <c r="K36" s="42">
        <v>0.3</v>
      </c>
      <c r="L36" s="42">
        <v>0.1</v>
      </c>
      <c r="M36" s="76">
        <f t="shared" si="48"/>
        <v>0.99999999999999989</v>
      </c>
      <c r="N36" s="101">
        <v>11</v>
      </c>
      <c r="O36" s="97">
        <v>0</v>
      </c>
      <c r="P36" s="97">
        <v>12</v>
      </c>
      <c r="Q36" s="98">
        <v>13.2</v>
      </c>
      <c r="R36" s="101">
        <v>2.1</v>
      </c>
      <c r="S36" s="97">
        <v>0</v>
      </c>
      <c r="T36" s="97">
        <v>3</v>
      </c>
      <c r="U36" s="98">
        <v>3.5</v>
      </c>
      <c r="V36" s="69" t="str">
        <f t="shared" si="32"/>
        <v>526-575</v>
      </c>
      <c r="W36" s="66">
        <f t="shared" si="33"/>
        <v>30.625</v>
      </c>
      <c r="X36" s="28">
        <f t="shared" si="49"/>
        <v>383.65663895139045</v>
      </c>
      <c r="Y36" s="24">
        <f t="shared" si="34"/>
        <v>230.19398337083427</v>
      </c>
      <c r="Z36" s="24">
        <f t="shared" si="34"/>
        <v>0</v>
      </c>
      <c r="AA36" s="24">
        <f t="shared" si="34"/>
        <v>115.09699168541714</v>
      </c>
      <c r="AB36" s="29">
        <f t="shared" si="34"/>
        <v>38.365663895139043</v>
      </c>
      <c r="AC36" s="4"/>
      <c r="AD36" s="80">
        <f t="shared" si="35"/>
        <v>12.527563720861728</v>
      </c>
      <c r="AE36" s="81">
        <f t="shared" si="36"/>
        <v>7.5165382325170373</v>
      </c>
      <c r="AF36" s="81">
        <f t="shared" si="37"/>
        <v>0</v>
      </c>
      <c r="AG36" s="81">
        <f t="shared" si="38"/>
        <v>3.7582691162585187</v>
      </c>
      <c r="AH36" s="82">
        <f t="shared" si="50"/>
        <v>1.2527563720861727</v>
      </c>
      <c r="AI36" s="83">
        <f t="shared" si="39"/>
        <v>18.791345581292592</v>
      </c>
      <c r="AJ36" s="81" t="e">
        <f t="shared" si="40"/>
        <v>#DIV/0!</v>
      </c>
      <c r="AK36" s="81">
        <f t="shared" si="41"/>
        <v>4.2707603593846803</v>
      </c>
      <c r="AL36" s="82">
        <f t="shared" si="42"/>
        <v>1.4075914293103065</v>
      </c>
      <c r="AM36" s="83">
        <f t="shared" si="43"/>
        <v>33.523581369025891</v>
      </c>
      <c r="AN36" s="29">
        <f t="shared" si="51"/>
        <v>1026.6596794264178</v>
      </c>
    </row>
    <row r="37" spans="1:46" x14ac:dyDescent="0.3">
      <c r="A37" s="24" t="s">
        <v>37</v>
      </c>
      <c r="B37" s="24">
        <v>600</v>
      </c>
      <c r="C37" s="24">
        <f t="shared" si="44"/>
        <v>161.09191263188382</v>
      </c>
      <c r="D37" s="24">
        <f t="shared" si="45"/>
        <v>153.03731700028962</v>
      </c>
      <c r="E37" s="24">
        <f t="shared" si="52"/>
        <v>576</v>
      </c>
      <c r="F37" s="24">
        <v>625</v>
      </c>
      <c r="G37" s="79">
        <f t="shared" si="46"/>
        <v>30.625</v>
      </c>
      <c r="H37" s="4">
        <f t="shared" si="47"/>
        <v>4686.7678331338693</v>
      </c>
      <c r="I37" s="59">
        <v>0.6</v>
      </c>
      <c r="J37" s="42">
        <v>0</v>
      </c>
      <c r="K37" s="42">
        <v>0.3</v>
      </c>
      <c r="L37" s="42">
        <v>0.1</v>
      </c>
      <c r="M37" s="76">
        <f t="shared" si="48"/>
        <v>0.99999999999999989</v>
      </c>
      <c r="N37" s="101">
        <v>11</v>
      </c>
      <c r="O37" s="97">
        <v>0</v>
      </c>
      <c r="P37" s="97">
        <v>12</v>
      </c>
      <c r="Q37" s="98">
        <v>13.2</v>
      </c>
      <c r="R37" s="101">
        <v>2.1</v>
      </c>
      <c r="S37" s="97">
        <v>0</v>
      </c>
      <c r="T37" s="97">
        <v>3</v>
      </c>
      <c r="U37" s="98">
        <v>3.5</v>
      </c>
      <c r="V37" s="69" t="str">
        <f t="shared" si="32"/>
        <v>576-625</v>
      </c>
      <c r="W37" s="66">
        <f t="shared" si="33"/>
        <v>30.625</v>
      </c>
      <c r="X37" s="28">
        <f t="shared" si="49"/>
        <v>406.83748551509285</v>
      </c>
      <c r="Y37" s="24">
        <f t="shared" si="34"/>
        <v>244.10249130905569</v>
      </c>
      <c r="Z37" s="24">
        <f t="shared" si="34"/>
        <v>0</v>
      </c>
      <c r="AA37" s="24">
        <f t="shared" si="34"/>
        <v>122.05124565452785</v>
      </c>
      <c r="AB37" s="29">
        <f t="shared" si="34"/>
        <v>40.683748551509289</v>
      </c>
      <c r="AC37" s="4"/>
      <c r="AD37" s="80">
        <f t="shared" si="35"/>
        <v>13.284489322941807</v>
      </c>
      <c r="AE37" s="81">
        <f t="shared" si="36"/>
        <v>7.970693593765084</v>
      </c>
      <c r="AF37" s="81">
        <f t="shared" si="37"/>
        <v>0</v>
      </c>
      <c r="AG37" s="81">
        <f t="shared" si="38"/>
        <v>3.985346796882542</v>
      </c>
      <c r="AH37" s="82">
        <f t="shared" si="50"/>
        <v>1.3284489322941808</v>
      </c>
      <c r="AI37" s="83">
        <f t="shared" si="39"/>
        <v>19.92673398441271</v>
      </c>
      <c r="AJ37" s="81" t="e">
        <f t="shared" si="40"/>
        <v>#DIV/0!</v>
      </c>
      <c r="AK37" s="81">
        <f t="shared" si="41"/>
        <v>4.5288031782756155</v>
      </c>
      <c r="AL37" s="82">
        <f t="shared" si="42"/>
        <v>1.4926392497687424</v>
      </c>
      <c r="AM37" s="83">
        <f t="shared" si="43"/>
        <v>35.549103455924119</v>
      </c>
      <c r="AN37" s="29">
        <f t="shared" si="51"/>
        <v>1088.6912933376761</v>
      </c>
      <c r="AP37" s="10"/>
      <c r="AQ37" s="10"/>
      <c r="AR37" s="10"/>
    </row>
    <row r="38" spans="1:46" ht="15" thickBot="1" x14ac:dyDescent="0.35">
      <c r="A38" s="31" t="s">
        <v>38</v>
      </c>
      <c r="B38" s="31">
        <v>650</v>
      </c>
      <c r="C38" s="31">
        <f t="shared" si="44"/>
        <v>170.19552901462623</v>
      </c>
      <c r="D38" s="24">
        <f t="shared" si="45"/>
        <v>161.68575256389491</v>
      </c>
      <c r="E38" s="31">
        <f t="shared" si="52"/>
        <v>626</v>
      </c>
      <c r="F38" s="31">
        <v>675</v>
      </c>
      <c r="G38" s="79">
        <f t="shared" si="46"/>
        <v>30.625</v>
      </c>
      <c r="H38" s="4">
        <f t="shared" si="47"/>
        <v>4951.6261722692816</v>
      </c>
      <c r="I38" s="60">
        <v>0.6</v>
      </c>
      <c r="J38" s="61">
        <v>0</v>
      </c>
      <c r="K38" s="61">
        <v>0.3</v>
      </c>
      <c r="L38" s="61">
        <v>0.1</v>
      </c>
      <c r="M38" s="77">
        <f t="shared" si="48"/>
        <v>0.99999999999999989</v>
      </c>
      <c r="N38" s="102">
        <v>11</v>
      </c>
      <c r="O38" s="99">
        <v>0</v>
      </c>
      <c r="P38" s="99">
        <v>12</v>
      </c>
      <c r="Q38" s="100">
        <v>13.2</v>
      </c>
      <c r="R38" s="102">
        <v>2.1</v>
      </c>
      <c r="S38" s="99">
        <v>0</v>
      </c>
      <c r="T38" s="99">
        <v>3</v>
      </c>
      <c r="U38" s="100">
        <v>3.5</v>
      </c>
      <c r="V38" s="70" t="str">
        <f t="shared" si="32"/>
        <v>626-675</v>
      </c>
      <c r="W38" s="66">
        <f t="shared" si="33"/>
        <v>30.625</v>
      </c>
      <c r="X38" s="28">
        <f t="shared" si="49"/>
        <v>429.82866078726403</v>
      </c>
      <c r="Y38" s="24">
        <f t="shared" si="34"/>
        <v>257.89719647235842</v>
      </c>
      <c r="Z38" s="24">
        <f t="shared" si="34"/>
        <v>0</v>
      </c>
      <c r="AA38" s="24">
        <f t="shared" si="34"/>
        <v>128.94859823617921</v>
      </c>
      <c r="AB38" s="29">
        <f t="shared" si="34"/>
        <v>42.982866078726403</v>
      </c>
      <c r="AC38" s="4"/>
      <c r="AD38" s="84">
        <f t="shared" si="35"/>
        <v>14.035221576726988</v>
      </c>
      <c r="AE38" s="85">
        <f t="shared" si="36"/>
        <v>8.4211329460361934</v>
      </c>
      <c r="AF38" s="85">
        <f t="shared" si="37"/>
        <v>0</v>
      </c>
      <c r="AG38" s="85">
        <f t="shared" si="38"/>
        <v>4.2105664730180967</v>
      </c>
      <c r="AH38" s="86">
        <f t="shared" si="50"/>
        <v>1.4035221576726988</v>
      </c>
      <c r="AI38" s="87">
        <f t="shared" si="39"/>
        <v>21.052832365090481</v>
      </c>
      <c r="AJ38" s="85" t="e">
        <f t="shared" si="40"/>
        <v>#DIV/0!</v>
      </c>
      <c r="AK38" s="85">
        <f t="shared" si="41"/>
        <v>4.7847346284296552</v>
      </c>
      <c r="AL38" s="86">
        <f t="shared" si="42"/>
        <v>1.5769911883962908</v>
      </c>
      <c r="AM38" s="87">
        <f t="shared" si="43"/>
        <v>37.558052231351994</v>
      </c>
      <c r="AN38" s="54">
        <f t="shared" si="51"/>
        <v>1150.2153495851549</v>
      </c>
      <c r="AO38" s="10"/>
      <c r="AP38" s="5"/>
      <c r="AQ38" s="5"/>
      <c r="AR38" s="5"/>
    </row>
    <row r="39" spans="1:46" ht="15" thickBot="1" x14ac:dyDescent="0.35">
      <c r="A39" s="36" t="s">
        <v>39</v>
      </c>
      <c r="G39" s="74">
        <f>SUM(G27:G38)</f>
        <v>368.125</v>
      </c>
      <c r="H39" s="2">
        <f>SUM(H27:H38)</f>
        <v>41282.889545250553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2" t="s">
        <v>39</v>
      </c>
      <c r="W39" s="74">
        <f>SUM(W27:W38)</f>
        <v>368.125</v>
      </c>
      <c r="X39" s="50">
        <f>SUM(X27:X38)</f>
        <v>3583.5841619141111</v>
      </c>
      <c r="Y39" s="51">
        <f t="shared" ref="Y39:AB39" si="53">SUM(Y27:Y38)</f>
        <v>2150.1504971484665</v>
      </c>
      <c r="Z39" s="51">
        <f t="shared" si="53"/>
        <v>0</v>
      </c>
      <c r="AA39" s="51">
        <f t="shared" si="53"/>
        <v>1075.0752485742332</v>
      </c>
      <c r="AB39" s="52">
        <f t="shared" si="53"/>
        <v>358.35841619141104</v>
      </c>
      <c r="AC39" s="7" t="s">
        <v>40</v>
      </c>
      <c r="AD39" s="88">
        <f>AVERAGE(AD27:AD38)</f>
        <v>9.7437093202915808</v>
      </c>
      <c r="AE39" s="89">
        <f>AVERAGE(AE27:AE38)</f>
        <v>5.8462255921749486</v>
      </c>
      <c r="AF39" s="89">
        <f t="shared" ref="AF39:AH39" si="54">AVERAGE(AF27:AF38)</f>
        <v>0</v>
      </c>
      <c r="AG39" s="89">
        <f t="shared" si="54"/>
        <v>2.9231127960874743</v>
      </c>
      <c r="AH39" s="90">
        <f t="shared" si="54"/>
        <v>0.97437093202915825</v>
      </c>
      <c r="AI39" s="91">
        <f>AVERAGE(AI27:AI38)</f>
        <v>14.615563980437372</v>
      </c>
      <c r="AJ39" s="89" t="e">
        <f t="shared" ref="AJ39:AL39" si="55">AVERAGE(AJ27:AJ38)</f>
        <v>#DIV/0!</v>
      </c>
      <c r="AK39" s="89">
        <f t="shared" si="55"/>
        <v>3.3217190864630393</v>
      </c>
      <c r="AL39" s="90">
        <f t="shared" si="55"/>
        <v>1.094798800032762</v>
      </c>
      <c r="AM39" s="2" t="s">
        <v>39</v>
      </c>
      <c r="AN39" s="74">
        <f>SUM(AN27:AN38)</f>
        <v>9589.6199709305092</v>
      </c>
      <c r="AO39" s="10"/>
      <c r="AP39" s="4"/>
      <c r="AQ39" s="4"/>
      <c r="AR39" s="4"/>
    </row>
    <row r="40" spans="1:46" x14ac:dyDescent="0.3">
      <c r="A40" s="8"/>
      <c r="B40" s="8"/>
      <c r="C40" s="9"/>
      <c r="D40" s="9"/>
      <c r="E40" s="10"/>
      <c r="F40" s="10"/>
      <c r="G40" s="10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0"/>
      <c r="AP40" s="5"/>
      <c r="AQ40" s="5"/>
      <c r="AR40" s="5"/>
    </row>
    <row r="41" spans="1:46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12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10"/>
      <c r="AP41" s="4"/>
      <c r="AQ41" s="4"/>
      <c r="AR41" s="4"/>
    </row>
    <row r="42" spans="1:46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12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6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12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S43" s="3"/>
    </row>
    <row r="44" spans="1:46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12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10"/>
      <c r="AP44" s="7"/>
      <c r="AQ44" s="7"/>
      <c r="AR44" s="7"/>
      <c r="AS44" s="2"/>
    </row>
    <row r="45" spans="1:46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12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6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12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T46" s="3"/>
    </row>
    <row r="47" spans="1:46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12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T47" s="2"/>
    </row>
    <row r="48" spans="1:46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12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6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12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6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12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6" x14ac:dyDescent="0.3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12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P51" s="10"/>
      <c r="AQ51" s="10"/>
      <c r="AR51" s="10"/>
    </row>
    <row r="52" spans="1:46" x14ac:dyDescent="0.3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12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10"/>
      <c r="AP52" s="5"/>
      <c r="AQ52" s="5"/>
      <c r="AR52" s="5"/>
    </row>
    <row r="53" spans="1:46" x14ac:dyDescent="0.3">
      <c r="G53" s="2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7"/>
      <c r="Y53" s="7"/>
      <c r="Z53" s="7"/>
      <c r="AA53" s="7"/>
      <c r="AB53" s="7"/>
      <c r="AC53" s="7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10"/>
      <c r="AP53" s="4"/>
      <c r="AQ53" s="4"/>
      <c r="AR53" s="4"/>
    </row>
    <row r="54" spans="1:46" x14ac:dyDescent="0.3">
      <c r="A54" s="8"/>
      <c r="B54" s="8"/>
      <c r="C54" s="9"/>
      <c r="D54" s="9"/>
      <c r="E54" s="10"/>
      <c r="F54" s="10"/>
      <c r="G54" s="10"/>
      <c r="H54" s="11"/>
      <c r="I54" s="11"/>
      <c r="J54" s="11"/>
      <c r="K54" s="11"/>
      <c r="L54" s="11"/>
      <c r="M54" s="11"/>
      <c r="N54" s="11"/>
      <c r="O54" s="11"/>
      <c r="P54" s="11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0"/>
      <c r="AP54" s="5"/>
      <c r="AQ54" s="5"/>
      <c r="AR54" s="5"/>
    </row>
    <row r="55" spans="1:46" x14ac:dyDescent="0.3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12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10"/>
      <c r="AP55" s="4"/>
      <c r="AQ55" s="4"/>
      <c r="AR55" s="4"/>
    </row>
    <row r="56" spans="1:46" x14ac:dyDescent="0.3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12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</row>
    <row r="57" spans="1:46" x14ac:dyDescent="0.3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12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S57" s="3"/>
    </row>
    <row r="58" spans="1:46" x14ac:dyDescent="0.3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12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10"/>
      <c r="AP58" s="7"/>
      <c r="AQ58" s="7"/>
      <c r="AR58" s="7"/>
      <c r="AS58" s="2"/>
    </row>
    <row r="59" spans="1:46" x14ac:dyDescent="0.3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12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</row>
    <row r="60" spans="1:46" x14ac:dyDescent="0.3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12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T60" s="3"/>
    </row>
    <row r="61" spans="1:46" x14ac:dyDescent="0.3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12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T61" s="2"/>
    </row>
    <row r="62" spans="1:46" x14ac:dyDescent="0.3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12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</row>
    <row r="63" spans="1:46" x14ac:dyDescent="0.3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12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</row>
    <row r="64" spans="1:46" x14ac:dyDescent="0.3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12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</row>
    <row r="65" spans="1:46" x14ac:dyDescent="0.3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12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P65" s="10"/>
      <c r="AQ65" s="10"/>
      <c r="AR65" s="10"/>
    </row>
    <row r="66" spans="1:46" x14ac:dyDescent="0.3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12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10"/>
      <c r="AP66" s="5"/>
      <c r="AQ66" s="5"/>
      <c r="AR66" s="5"/>
    </row>
    <row r="67" spans="1:46" x14ac:dyDescent="0.3">
      <c r="G67" s="2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7"/>
      <c r="Y67" s="7"/>
      <c r="Z67" s="7"/>
      <c r="AA67" s="7"/>
      <c r="AB67" s="7"/>
      <c r="AC67" s="7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10"/>
      <c r="AP67" s="4"/>
      <c r="AQ67" s="4"/>
      <c r="AR67" s="4"/>
    </row>
    <row r="68" spans="1:46" x14ac:dyDescent="0.3">
      <c r="A68" s="8"/>
      <c r="B68" s="8"/>
      <c r="C68" s="9"/>
      <c r="D68" s="9"/>
      <c r="E68" s="10"/>
      <c r="F68" s="10"/>
      <c r="G68" s="10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0"/>
      <c r="AP68" s="5"/>
      <c r="AQ68" s="5"/>
      <c r="AR68" s="5"/>
    </row>
    <row r="69" spans="1:46" x14ac:dyDescent="0.3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12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10"/>
    </row>
    <row r="70" spans="1:46" x14ac:dyDescent="0.3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12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</row>
    <row r="71" spans="1:46" x14ac:dyDescent="0.3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12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S71" s="3"/>
    </row>
    <row r="72" spans="1:46" x14ac:dyDescent="0.3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12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10"/>
      <c r="AP72" s="7"/>
      <c r="AQ72" s="7"/>
      <c r="AR72" s="7"/>
      <c r="AS72" s="2"/>
    </row>
    <row r="73" spans="1:46" x14ac:dyDescent="0.3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12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</row>
    <row r="74" spans="1:46" x14ac:dyDescent="0.3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12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T74" s="3"/>
    </row>
    <row r="75" spans="1:46" x14ac:dyDescent="0.3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12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T75" s="2"/>
    </row>
    <row r="76" spans="1:46" x14ac:dyDescent="0.3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12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</row>
    <row r="77" spans="1:46" x14ac:dyDescent="0.3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12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</row>
    <row r="78" spans="1:46" x14ac:dyDescent="0.3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12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</row>
    <row r="79" spans="1:46" x14ac:dyDescent="0.3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12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P79" s="10"/>
      <c r="AQ79" s="10"/>
      <c r="AR79" s="10"/>
    </row>
    <row r="80" spans="1:46" x14ac:dyDescent="0.3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12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10"/>
      <c r="AP80" s="5"/>
      <c r="AQ80" s="5"/>
      <c r="AR80" s="5"/>
    </row>
    <row r="81" spans="1:46" x14ac:dyDescent="0.3">
      <c r="G81" s="3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7"/>
      <c r="Y81" s="7"/>
      <c r="Z81" s="7"/>
      <c r="AA81" s="7"/>
      <c r="AB81" s="7"/>
      <c r="AC81" s="7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10"/>
      <c r="AP81" s="4"/>
      <c r="AQ81" s="4"/>
      <c r="AR81" s="4"/>
    </row>
    <row r="82" spans="1:46" x14ac:dyDescent="0.3">
      <c r="A82" s="8"/>
      <c r="B82" s="8"/>
      <c r="C82" s="9"/>
      <c r="D82" s="9"/>
      <c r="E82" s="10"/>
      <c r="F82" s="10"/>
      <c r="G82" s="10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0"/>
      <c r="AP82" s="5"/>
      <c r="AQ82" s="5"/>
      <c r="AR82" s="5"/>
    </row>
    <row r="83" spans="1:46" x14ac:dyDescent="0.3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12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10"/>
    </row>
    <row r="84" spans="1:46" x14ac:dyDescent="0.3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12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</row>
    <row r="85" spans="1:46" x14ac:dyDescent="0.3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12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S85" s="3"/>
    </row>
    <row r="86" spans="1:46" x14ac:dyDescent="0.3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12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10"/>
      <c r="AP86" s="7"/>
      <c r="AQ86" s="7"/>
      <c r="AR86" s="7"/>
      <c r="AS86" s="2"/>
    </row>
    <row r="87" spans="1:46" x14ac:dyDescent="0.3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12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</row>
    <row r="88" spans="1:46" x14ac:dyDescent="0.3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12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T88" s="3"/>
    </row>
    <row r="89" spans="1:46" x14ac:dyDescent="0.3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12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T89" s="2"/>
    </row>
    <row r="90" spans="1:46" x14ac:dyDescent="0.3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12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</row>
    <row r="91" spans="1:46" x14ac:dyDescent="0.3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12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</row>
    <row r="92" spans="1:46" x14ac:dyDescent="0.3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12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</row>
    <row r="93" spans="1:46" x14ac:dyDescent="0.3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12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P93" s="10"/>
      <c r="AQ93" s="10"/>
      <c r="AR93" s="10"/>
    </row>
    <row r="94" spans="1:46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12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10"/>
      <c r="AP94" s="5"/>
      <c r="AQ94" s="5"/>
      <c r="AR94" s="5"/>
    </row>
    <row r="95" spans="1:46" x14ac:dyDescent="0.3">
      <c r="G95" s="3"/>
      <c r="H95" s="2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7"/>
      <c r="Y95" s="7"/>
      <c r="Z95" s="7"/>
      <c r="AA95" s="7"/>
      <c r="AB95" s="7"/>
      <c r="AC95" s="7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10"/>
      <c r="AP95" s="4"/>
      <c r="AQ95" s="4"/>
      <c r="AR95" s="4"/>
    </row>
    <row r="96" spans="1:46" x14ac:dyDescent="0.3">
      <c r="A96" s="8"/>
      <c r="B96" s="8"/>
      <c r="C96" s="9"/>
      <c r="D96" s="9"/>
      <c r="E96" s="10"/>
      <c r="F96" s="10"/>
      <c r="G96" s="10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0"/>
      <c r="AP96" s="5"/>
      <c r="AQ96" s="5"/>
      <c r="AR96" s="5"/>
    </row>
    <row r="97" spans="1:46" x14ac:dyDescent="0.3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12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10"/>
    </row>
    <row r="98" spans="1:46" x14ac:dyDescent="0.3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12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</row>
    <row r="99" spans="1:46" x14ac:dyDescent="0.3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12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S99" s="3"/>
    </row>
    <row r="100" spans="1:46" x14ac:dyDescent="0.3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12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10"/>
      <c r="AP100" s="7"/>
      <c r="AQ100" s="7"/>
      <c r="AR100" s="7"/>
      <c r="AS100" s="2"/>
    </row>
    <row r="101" spans="1:46" x14ac:dyDescent="0.3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12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</row>
    <row r="102" spans="1:46" x14ac:dyDescent="0.3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12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T102" s="3"/>
    </row>
    <row r="103" spans="1:46" x14ac:dyDescent="0.3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12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T103" s="2"/>
    </row>
    <row r="104" spans="1:46" x14ac:dyDescent="0.3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12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</row>
    <row r="105" spans="1:46" x14ac:dyDescent="0.3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12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</row>
    <row r="106" spans="1:46" x14ac:dyDescent="0.3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12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</row>
    <row r="107" spans="1:46" x14ac:dyDescent="0.3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12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P107" s="10"/>
      <c r="AQ107" s="10"/>
      <c r="AR107" s="10"/>
    </row>
    <row r="108" spans="1:46" x14ac:dyDescent="0.3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12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10"/>
      <c r="AP108" s="5"/>
      <c r="AQ108" s="5"/>
      <c r="AR108" s="5"/>
    </row>
    <row r="109" spans="1:46" x14ac:dyDescent="0.3">
      <c r="G109" s="3"/>
      <c r="H109" s="2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7"/>
      <c r="Y109" s="7"/>
      <c r="Z109" s="7"/>
      <c r="AA109" s="7"/>
      <c r="AB109" s="7"/>
      <c r="AC109" s="7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10"/>
      <c r="AP109" s="4"/>
      <c r="AQ109" s="4"/>
      <c r="AR109" s="4"/>
    </row>
    <row r="110" spans="1:46" x14ac:dyDescent="0.3">
      <c r="A110" s="8"/>
      <c r="B110" s="8"/>
      <c r="C110" s="9"/>
      <c r="D110" s="9"/>
      <c r="E110" s="10"/>
      <c r="F110" s="10"/>
      <c r="G110" s="10"/>
      <c r="H110" s="11"/>
      <c r="I110" s="11"/>
      <c r="J110" s="11"/>
      <c r="K110" s="11"/>
      <c r="L110" s="11"/>
      <c r="M110" s="11"/>
      <c r="N110" s="11"/>
      <c r="O110" s="11"/>
      <c r="P110" s="11"/>
      <c r="Q110" s="11"/>
      <c r="R110" s="11"/>
      <c r="S110" s="11"/>
      <c r="T110" s="11"/>
      <c r="U110" s="11"/>
      <c r="V110" s="11"/>
      <c r="W110" s="11"/>
      <c r="X110" s="11"/>
      <c r="Y110" s="11"/>
      <c r="Z110" s="11"/>
      <c r="AA110" s="11"/>
      <c r="AB110" s="11"/>
      <c r="AC110" s="11"/>
      <c r="AD110" s="11"/>
      <c r="AE110" s="11"/>
      <c r="AF110" s="11"/>
      <c r="AG110" s="11"/>
      <c r="AH110" s="11"/>
      <c r="AI110" s="11"/>
      <c r="AJ110" s="11"/>
      <c r="AK110" s="11"/>
      <c r="AL110" s="11"/>
      <c r="AM110" s="11"/>
      <c r="AN110" s="11"/>
      <c r="AO110" s="10"/>
      <c r="AP110" s="5"/>
      <c r="AQ110" s="5"/>
      <c r="AR110" s="5"/>
    </row>
    <row r="111" spans="1:46" x14ac:dyDescent="0.3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12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10"/>
    </row>
    <row r="112" spans="1:46" x14ac:dyDescent="0.3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12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</row>
    <row r="113" spans="1:46" x14ac:dyDescent="0.3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12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S113" s="3"/>
    </row>
    <row r="114" spans="1:46" x14ac:dyDescent="0.3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12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10"/>
      <c r="AP114" s="7"/>
      <c r="AQ114" s="7"/>
      <c r="AR114" s="7"/>
      <c r="AS114" s="2"/>
    </row>
    <row r="115" spans="1:46" x14ac:dyDescent="0.3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12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</row>
    <row r="116" spans="1:46" x14ac:dyDescent="0.3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12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T116" s="3"/>
    </row>
    <row r="117" spans="1:46" x14ac:dyDescent="0.3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12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T117" s="2"/>
    </row>
    <row r="118" spans="1:46" x14ac:dyDescent="0.3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12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</row>
    <row r="119" spans="1:46" x14ac:dyDescent="0.3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12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</row>
    <row r="120" spans="1:46" x14ac:dyDescent="0.3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12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</row>
    <row r="121" spans="1:46" x14ac:dyDescent="0.3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12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P121" s="10"/>
      <c r="AQ121" s="10"/>
      <c r="AR121" s="10"/>
    </row>
    <row r="122" spans="1:46" x14ac:dyDescent="0.3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12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10"/>
      <c r="AP122" s="5"/>
      <c r="AQ122" s="5"/>
      <c r="AR122" s="5"/>
    </row>
    <row r="123" spans="1:46" x14ac:dyDescent="0.3">
      <c r="G123" s="3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7"/>
      <c r="Y123" s="7"/>
      <c r="Z123" s="7"/>
      <c r="AA123" s="7"/>
      <c r="AB123" s="7"/>
      <c r="AC123" s="7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10"/>
      <c r="AP123" s="4"/>
      <c r="AQ123" s="4"/>
      <c r="AR123" s="4"/>
    </row>
    <row r="124" spans="1:46" x14ac:dyDescent="0.3">
      <c r="A124" s="8"/>
      <c r="B124" s="8"/>
      <c r="C124" s="9"/>
      <c r="D124" s="9"/>
      <c r="E124" s="10"/>
      <c r="F124" s="10"/>
      <c r="G124" s="10"/>
      <c r="H124" s="11"/>
      <c r="I124" s="11"/>
      <c r="J124" s="11"/>
      <c r="K124" s="11"/>
      <c r="L124" s="11"/>
      <c r="M124" s="11"/>
      <c r="N124" s="11"/>
      <c r="O124" s="11"/>
      <c r="P124" s="11"/>
      <c r="Q124" s="11"/>
      <c r="R124" s="11"/>
      <c r="S124" s="11"/>
      <c r="T124" s="11"/>
      <c r="U124" s="11"/>
      <c r="V124" s="11"/>
      <c r="W124" s="11"/>
      <c r="X124" s="11"/>
      <c r="Y124" s="11"/>
      <c r="Z124" s="11"/>
      <c r="AA124" s="11"/>
      <c r="AB124" s="11"/>
      <c r="AC124" s="11"/>
      <c r="AD124" s="11"/>
      <c r="AE124" s="11"/>
      <c r="AF124" s="11"/>
      <c r="AG124" s="11"/>
      <c r="AH124" s="11"/>
      <c r="AI124" s="11"/>
      <c r="AJ124" s="11"/>
      <c r="AK124" s="11"/>
      <c r="AL124" s="11"/>
      <c r="AM124" s="11"/>
      <c r="AN124" s="11"/>
      <c r="AO124" s="10"/>
      <c r="AP124" s="5"/>
      <c r="AQ124" s="5"/>
      <c r="AR124" s="5"/>
    </row>
    <row r="125" spans="1:46" x14ac:dyDescent="0.3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12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10"/>
    </row>
    <row r="126" spans="1:46" x14ac:dyDescent="0.3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12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</row>
    <row r="127" spans="1:46" x14ac:dyDescent="0.3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12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S127" s="3"/>
    </row>
    <row r="128" spans="1:46" x14ac:dyDescent="0.3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12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10"/>
      <c r="AP128" s="7"/>
      <c r="AQ128" s="7"/>
      <c r="AR128" s="7"/>
      <c r="AS128" s="2"/>
    </row>
    <row r="129" spans="1:46" x14ac:dyDescent="0.3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12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</row>
    <row r="130" spans="1:46" x14ac:dyDescent="0.3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12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T130" s="3"/>
    </row>
    <row r="131" spans="1:46" x14ac:dyDescent="0.3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12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T131" s="2"/>
    </row>
    <row r="132" spans="1:46" x14ac:dyDescent="0.3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12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</row>
    <row r="133" spans="1:46" x14ac:dyDescent="0.3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12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</row>
    <row r="134" spans="1:46" x14ac:dyDescent="0.3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12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</row>
    <row r="135" spans="1:46" x14ac:dyDescent="0.3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12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P135" s="10"/>
      <c r="AQ135" s="10"/>
      <c r="AR135" s="10"/>
    </row>
    <row r="136" spans="1:46" x14ac:dyDescent="0.3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12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10"/>
      <c r="AP136" s="5"/>
      <c r="AQ136" s="5"/>
      <c r="AR136" s="5"/>
    </row>
    <row r="137" spans="1:46" x14ac:dyDescent="0.3">
      <c r="G137" s="3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7"/>
      <c r="Y137" s="7"/>
      <c r="Z137" s="7"/>
      <c r="AA137" s="7"/>
      <c r="AB137" s="7"/>
      <c r="AC137" s="7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10"/>
      <c r="AP137" s="4"/>
      <c r="AQ137" s="4"/>
      <c r="AR137" s="4"/>
    </row>
    <row r="138" spans="1:46" x14ac:dyDescent="0.3">
      <c r="A138" s="8"/>
      <c r="B138" s="8"/>
      <c r="C138" s="9"/>
      <c r="D138" s="9"/>
      <c r="E138" s="10"/>
      <c r="F138" s="10"/>
      <c r="G138" s="10"/>
      <c r="H138" s="11"/>
      <c r="I138" s="11"/>
      <c r="J138" s="11"/>
      <c r="K138" s="11"/>
      <c r="L138" s="11"/>
      <c r="M138" s="11"/>
      <c r="N138" s="11"/>
      <c r="O138" s="11"/>
      <c r="P138" s="11"/>
      <c r="Q138" s="11"/>
      <c r="R138" s="11"/>
      <c r="S138" s="11"/>
      <c r="T138" s="11"/>
      <c r="U138" s="11"/>
      <c r="V138" s="11"/>
      <c r="W138" s="11"/>
      <c r="X138" s="11"/>
      <c r="Y138" s="11"/>
      <c r="Z138" s="11"/>
      <c r="AA138" s="11"/>
      <c r="AB138" s="11"/>
      <c r="AC138" s="11"/>
      <c r="AD138" s="11"/>
      <c r="AE138" s="11"/>
      <c r="AF138" s="11"/>
      <c r="AG138" s="11"/>
      <c r="AH138" s="11"/>
      <c r="AI138" s="11"/>
      <c r="AJ138" s="11"/>
      <c r="AK138" s="11"/>
      <c r="AL138" s="11"/>
      <c r="AM138" s="11"/>
      <c r="AN138" s="11"/>
      <c r="AO138" s="10"/>
      <c r="AP138" s="5"/>
      <c r="AQ138" s="5"/>
      <c r="AR138" s="5"/>
    </row>
    <row r="139" spans="1:46" x14ac:dyDescent="0.3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12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10"/>
    </row>
    <row r="140" spans="1:46" x14ac:dyDescent="0.3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12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</row>
    <row r="141" spans="1:46" x14ac:dyDescent="0.3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12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S141" s="3"/>
    </row>
    <row r="142" spans="1:46" x14ac:dyDescent="0.3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12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10"/>
      <c r="AP142" s="7"/>
      <c r="AQ142" s="7"/>
      <c r="AR142" s="7"/>
      <c r="AS142" s="2"/>
    </row>
    <row r="143" spans="1:46" x14ac:dyDescent="0.3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12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</row>
    <row r="144" spans="1:46" x14ac:dyDescent="0.3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12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T144" s="3"/>
    </row>
    <row r="145" spans="1:46" x14ac:dyDescent="0.3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12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T145" s="2"/>
    </row>
    <row r="146" spans="1:46" x14ac:dyDescent="0.3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12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</row>
    <row r="147" spans="1:46" x14ac:dyDescent="0.3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12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</row>
    <row r="148" spans="1:46" x14ac:dyDescent="0.3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12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</row>
    <row r="149" spans="1:46" x14ac:dyDescent="0.3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12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</row>
    <row r="150" spans="1:46" x14ac:dyDescent="0.3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12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</row>
    <row r="151" spans="1:46" x14ac:dyDescent="0.3">
      <c r="G151" s="3"/>
      <c r="H151" s="2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7"/>
      <c r="Y151" s="7"/>
      <c r="Z151" s="7"/>
      <c r="AA151" s="7"/>
      <c r="AB151" s="7"/>
      <c r="AC151" s="7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</row>
  </sheetData>
  <mergeCells count="20">
    <mergeCell ref="S2:U3"/>
    <mergeCell ref="N3:Q3"/>
    <mergeCell ref="A6:G6"/>
    <mergeCell ref="V6:X6"/>
    <mergeCell ref="I7:L7"/>
    <mergeCell ref="N7:Q7"/>
    <mergeCell ref="R7:U7"/>
    <mergeCell ref="X7:AB7"/>
    <mergeCell ref="A24:G24"/>
    <mergeCell ref="V24:X24"/>
    <mergeCell ref="I25:L25"/>
    <mergeCell ref="N25:Q25"/>
    <mergeCell ref="R25:U25"/>
    <mergeCell ref="X25:AB25"/>
    <mergeCell ref="AI25:AL25"/>
    <mergeCell ref="AM25:AN25"/>
    <mergeCell ref="AD7:AH7"/>
    <mergeCell ref="AI7:AL7"/>
    <mergeCell ref="AM7:AN7"/>
    <mergeCell ref="AD25:AH25"/>
  </mergeCells>
  <pageMargins left="0.7" right="0.7" top="0.75" bottom="0.75" header="0.3" footer="0.3"/>
  <pageSetup paperSize="9" scale="79" orientation="landscape" r:id="rId1"/>
  <headerFooter>
    <oddHeader>&amp;L&amp;G</oddHeader>
    <oddFooter>&amp;C&amp;"Aptos Narrow,Normal"Gård &amp; Djurhälsan – Växel: 0771-21 65 00 – www.gårdochdjurhälsan.se</oddFooter>
  </headerFooter>
  <colBreaks count="1" manualBreakCount="1">
    <brk id="21" max="37" man="1"/>
  </colBreaks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9F9825C7708B647B7166021FB7445C1" ma:contentTypeVersion="11" ma:contentTypeDescription="Skapa ett nytt dokument." ma:contentTypeScope="" ma:versionID="f07946bf808f841be807af33cc947ee0">
  <xsd:schema xmlns:xsd="http://www.w3.org/2001/XMLSchema" xmlns:xs="http://www.w3.org/2001/XMLSchema" xmlns:p="http://schemas.microsoft.com/office/2006/metadata/properties" xmlns:ns2="0136e8ea-c59c-4acf-8a1d-44c411ce7517" xmlns:ns3="dc9bf6b0-c037-4e8f-b370-165ec66c887d" targetNamespace="http://schemas.microsoft.com/office/2006/metadata/properties" ma:root="true" ma:fieldsID="a6e380d5f63a5c9346dc8f4de78dbeb1" ns2:_="" ns3:_="">
    <xsd:import namespace="0136e8ea-c59c-4acf-8a1d-44c411ce7517"/>
    <xsd:import namespace="dc9bf6b0-c037-4e8f-b370-165ec66c88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_dlc_DocId" minOccurs="0"/>
                <xsd:element ref="ns3:_dlc_DocIdUrl" minOccurs="0"/>
                <xsd:element ref="ns3:_dlc_DocIdPersistId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36e8ea-c59c-4acf-8a1d-44c411ce75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1" nillable="true" ma:displayName="Location" ma:internalName="MediaServiceLocation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eringar" ma:readOnly="false" ma:fieldId="{5cf76f15-5ced-4ddc-b409-7134ff3c332f}" ma:taxonomyMulti="true" ma:sspId="0c09989d-0d0d-4800-b825-09a4362058e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9bf6b0-c037-4e8f-b370-165ec66c887d" elementFormDefault="qualified">
    <xsd:import namespace="http://schemas.microsoft.com/office/2006/documentManagement/types"/>
    <xsd:import namespace="http://schemas.microsoft.com/office/infopath/2007/PartnerControls"/>
    <xsd:element name="_dlc_DocId" ma:index="15" nillable="true" ma:displayName="Dokument-ID-värde" ma:description="Värdet för dokument-ID som tilldelats till det här objektet." ma:indexed="true" ma:internalName="_dlc_DocId" ma:readOnly="true">
      <xsd:simpleType>
        <xsd:restriction base="dms:Text"/>
      </xsd:simpleType>
    </xsd:element>
    <xsd:element name="_dlc_DocIdUrl" ma:index="16" nillable="true" ma:displayName="Dokument-ID" ma:description="Permanent länk till det här dokumente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3" nillable="true" ma:displayName="Taxonomy Catch All Column" ma:hidden="true" ma:list="{7a3e6b77-d235-4b30-b632-beec0513760d}" ma:internalName="TaxCatchAll" ma:showField="CatchAllData" ma:web="dc9bf6b0-c037-4e8f-b370-165ec66c88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5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6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136e8ea-c59c-4acf-8a1d-44c411ce7517">
      <Terms xmlns="http://schemas.microsoft.com/office/infopath/2007/PartnerControls"/>
    </lcf76f155ced4ddcb4097134ff3c332f>
    <TaxCatchAll xmlns="dc9bf6b0-c037-4e8f-b370-165ec66c887d" xsi:nil="true"/>
    <_dlc_DocId xmlns="dc9bf6b0-c037-4e8f-b370-165ec66c887d">SQMHNX6NJ7S5-1457374313-16661</_dlc_DocId>
    <_dlc_DocIdUrl xmlns="dc9bf6b0-c037-4e8f-b370-165ec66c887d">
      <Url>https://svdhv.sharepoint.com/Intranet/arbetsrum/A15/_layouts/15/DocIdRedir.aspx?ID=SQMHNX6NJ7S5-1457374313-16661</Url>
      <Description>SQMHNX6NJ7S5-1457374313-16661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4BDBA20B-8147-46BC-9F0B-CC0FD9D952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36e8ea-c59c-4acf-8a1d-44c411ce7517"/>
    <ds:schemaRef ds:uri="dc9bf6b0-c037-4e8f-b370-165ec66c88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073E1D1-ECDE-4099-880B-52DF7DB52813}">
  <ds:schemaRefs>
    <ds:schemaRef ds:uri="http://purl.org/dc/dcmitype/"/>
    <ds:schemaRef ds:uri="0136e8ea-c59c-4acf-8a1d-44c411ce7517"/>
    <ds:schemaRef ds:uri="http://purl.org/dc/elements/1.1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dc9bf6b0-c037-4e8f-b370-165ec66c887d"/>
    <ds:schemaRef ds:uri="http://schemas.microsoft.com/office/infopath/2007/PartnerControl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6E2629A2-D886-476D-A6E6-2E86115A3F7E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738FB6AC-CFFB-44B8-AF1D-C9B5C66E2A7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Ungtjur Lätt Köttras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Anett Seeman</dc:creator>
  <cp:keywords/>
  <dc:description/>
  <cp:lastModifiedBy>Sofie Johansson</cp:lastModifiedBy>
  <cp:revision/>
  <cp:lastPrinted>2024-07-04T09:17:46Z</cp:lastPrinted>
  <dcterms:created xsi:type="dcterms:W3CDTF">2023-08-16T10:57:23Z</dcterms:created>
  <dcterms:modified xsi:type="dcterms:W3CDTF">2024-07-05T08:46:44Z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0x01010099F9825C7708B647B7166021FB7445C1</vt:lpwstr>
  </property>
  <property fmtid="{D5CDD505-2E9C-101B-9397-08002B2CF9AE}" pid="3" name="_dlc_DocIdItemGuid">
    <vt:lpwstr>f16c1a54-3891-465d-8eda-00c580e604b0</vt:lpwstr>
  </property>
  <property fmtid="{D5CDD505-2E9C-101B-9397-08002B2CF9AE}" pid="4" name="MediaServiceImageTags">
    <vt:lpwstr/>
  </property>
</Properties>
</file>