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isecloud.sharepoint.com/sites/GrisproduktionGotland/Delade dokument/FINAL/"/>
    </mc:Choice>
  </mc:AlternateContent>
  <xr:revisionPtr revIDLastSave="4" documentId="11_22702A7B383ED81B8432B3E4B0A29D215B8EE6CA" xr6:coauthVersionLast="47" xr6:coauthVersionMax="47" xr10:uidLastSave="{FE24868B-C744-4C6E-AE28-3A30667C18A7}"/>
  <workbookProtection workbookAlgorithmName="SHA-512" workbookHashValue="/Hch2VOqAXkyn/kHcTai+Ksy5C2dk8qEO/yDoExeOrWh8hxIJB3hQA1TkZaNE31aDP+hqvbbDHsS+EhbUHcSiQ==" workbookSaltValue="Fsfw8MPf+YjZbDsdyvOimw==" workbookSpinCount="100000" lockStructure="1"/>
  <bookViews>
    <workbookView xWindow="-108" yWindow="-108" windowWidth="23256" windowHeight="12576" xr2:uid="{00000000-000D-0000-FFFF-FFFF00000000}"/>
  </bookViews>
  <sheets>
    <sheet name="Introduktion" sheetId="28" r:id="rId1"/>
    <sheet name="Kalkyl" sheetId="27" r:id="rId2"/>
    <sheet name="Data SIS" sheetId="29" r:id="rId3"/>
  </sheets>
  <definedNames>
    <definedName name="djurkategori">'Data SIS'!$B$9:$B$19</definedName>
    <definedName name="_xlnm.Print_Area" localSheetId="2">'Data SIS'!$B$1:$J$44</definedName>
    <definedName name="_xlnm.Print_Area" localSheetId="0">Introduktion!$B$1:$L$59</definedName>
    <definedName name="_xlnm.Print_Area" localSheetId="1">Kalkyl!$A$1:$M$55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7" l="1"/>
  <c r="E19" i="27"/>
  <c r="E18" i="27"/>
  <c r="K13" i="27"/>
  <c r="L13" i="27" s="1"/>
  <c r="I13" i="27"/>
  <c r="J13" i="27" s="1"/>
  <c r="G13" i="27"/>
  <c r="H13" i="27" s="1"/>
  <c r="K12" i="27"/>
  <c r="L12" i="27" s="1"/>
  <c r="I12" i="27"/>
  <c r="J12" i="27" s="1"/>
  <c r="G12" i="27"/>
  <c r="H12" i="27" s="1"/>
  <c r="K11" i="27"/>
  <c r="I11" i="27"/>
  <c r="J11" i="27" s="1"/>
  <c r="G11" i="27" l="1"/>
  <c r="E20" i="27" l="1"/>
  <c r="F54" i="27"/>
  <c r="F53" i="27"/>
  <c r="F52" i="27"/>
  <c r="F51" i="27"/>
  <c r="H47" i="27" l="1"/>
  <c r="E53" i="27" s="1"/>
  <c r="G53" i="27" s="1"/>
  <c r="H46" i="27"/>
  <c r="E52" i="27" s="1"/>
  <c r="G52" i="27" s="1"/>
  <c r="G44" i="27"/>
  <c r="G54" i="27" s="1"/>
  <c r="E43" i="27"/>
  <c r="H43" i="27" s="1"/>
  <c r="E42" i="27"/>
  <c r="H42" i="27" s="1"/>
  <c r="E41" i="27"/>
  <c r="H41" i="27" s="1"/>
  <c r="E40" i="27"/>
  <c r="H40" i="27" s="1"/>
  <c r="I24" i="27"/>
  <c r="F14" i="27"/>
  <c r="L11" i="27"/>
  <c r="H11" i="27"/>
  <c r="H14" i="27" l="1"/>
  <c r="F23" i="27" s="1"/>
  <c r="L14" i="27"/>
  <c r="J14" i="27"/>
  <c r="H44" i="27"/>
  <c r="E51" i="27" s="1"/>
  <c r="G51" i="27" s="1"/>
  <c r="G55" i="27" s="1"/>
  <c r="F24" i="27" s="1"/>
  <c r="L24" i="27" s="1"/>
  <c r="I23" i="27"/>
  <c r="L23" i="27" l="1"/>
  <c r="L25" i="27" s="1"/>
  <c r="G26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Hagberg</author>
  </authors>
  <commentList>
    <comment ref="C6" authorId="0" shapeId="0" xr:uid="{00000000-0006-0000-0200-000001000000}">
      <text>
        <r>
          <rPr>
            <sz val="9"/>
            <color indexed="81"/>
            <rFont val="Tahoma"/>
            <charset val="1"/>
          </rPr>
          <t>Rekommenderad temperatur i avdelningen vintertid</t>
        </r>
      </text>
    </comment>
    <comment ref="D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Minimiventilation/minvent
</t>
        </r>
      </text>
    </comment>
    <comment ref="I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Värmeavgivning från djuren
</t>
        </r>
      </text>
    </comment>
    <comment ref="J6" authorId="0" shapeId="0" xr:uid="{00000000-0006-0000-0200-000004000000}">
      <text>
        <r>
          <rPr>
            <sz val="9"/>
            <color indexed="81"/>
            <rFont val="Tahoma"/>
            <family val="2"/>
          </rPr>
          <t>Maximiventilation/maxvent</t>
        </r>
      </text>
    </comment>
  </commentList>
</comments>
</file>

<file path=xl/sharedStrings.xml><?xml version="1.0" encoding="utf-8"?>
<sst xmlns="http://schemas.openxmlformats.org/spreadsheetml/2006/main" count="172" uniqueCount="134">
  <si>
    <t>Summa</t>
  </si>
  <si>
    <t>U-värde</t>
  </si>
  <si>
    <t>Brutto</t>
  </si>
  <si>
    <t>Netto</t>
  </si>
  <si>
    <t>Dålig</t>
  </si>
  <si>
    <t>Medel</t>
  </si>
  <si>
    <t>Bra</t>
  </si>
  <si>
    <t xml:space="preserve">-  </t>
  </si>
  <si>
    <t xml:space="preserve">  +/-</t>
  </si>
  <si>
    <t>(längd x bredd)</t>
  </si>
  <si>
    <t xml:space="preserve">  A= -10</t>
  </si>
  <si>
    <t xml:space="preserve">  B= -15</t>
  </si>
  <si>
    <t>E= - 24</t>
  </si>
  <si>
    <t>( °C )</t>
  </si>
  <si>
    <t xml:space="preserve"> C= -18</t>
  </si>
  <si>
    <t xml:space="preserve"> D= -20</t>
  </si>
  <si>
    <t>Långsida A</t>
  </si>
  <si>
    <t>Långsida B</t>
  </si>
  <si>
    <t>per avd</t>
  </si>
  <si>
    <t>Längd</t>
  </si>
  <si>
    <t>Bredd</t>
  </si>
  <si>
    <t>Höjd</t>
  </si>
  <si>
    <t>m²</t>
  </si>
  <si>
    <t xml:space="preserve">  Gavel C</t>
  </si>
  <si>
    <t xml:space="preserve">  Gavel D</t>
  </si>
  <si>
    <t xml:space="preserve"> VÄRMETILLFÖRSEL GENOM DJUREN</t>
  </si>
  <si>
    <t xml:space="preserve"> Djur</t>
  </si>
  <si>
    <t xml:space="preserve"> Långsida A</t>
  </si>
  <si>
    <t xml:space="preserve"> Långsida B</t>
  </si>
  <si>
    <t xml:space="preserve"> Gavel C</t>
  </si>
  <si>
    <t xml:space="preserve"> Gavel D</t>
  </si>
  <si>
    <t xml:space="preserve"> Golv</t>
  </si>
  <si>
    <t xml:space="preserve"> Tak</t>
  </si>
  <si>
    <t xml:space="preserve"> Väggar</t>
  </si>
  <si>
    <t>Enhet</t>
  </si>
  <si>
    <t>+</t>
  </si>
  <si>
    <t>Önskad temperatur</t>
  </si>
  <si>
    <t>BYGGNADSDATA</t>
  </si>
  <si>
    <t>m</t>
  </si>
  <si>
    <t>Total</t>
  </si>
  <si>
    <t>Celcius</t>
  </si>
  <si>
    <t>Värde</t>
  </si>
  <si>
    <t xml:space="preserve">x  Tempdiff. </t>
  </si>
  <si>
    <r>
      <rPr>
        <b/>
        <sz val="16"/>
        <color indexed="8"/>
        <rFont val="Calibri"/>
        <family val="2"/>
        <scheme val="minor"/>
      </rPr>
      <t>Netto m²</t>
    </r>
    <r>
      <rPr>
        <b/>
        <u/>
        <sz val="16"/>
        <color indexed="8"/>
        <rFont val="Calibri"/>
        <family val="2"/>
        <scheme val="minor"/>
      </rPr>
      <t xml:space="preserve">
Byggnadsdel</t>
    </r>
  </si>
  <si>
    <t>Total Netto  m²</t>
  </si>
  <si>
    <t>Kalkyl värmeförluster</t>
  </si>
  <si>
    <t>Kalkylerad värmebalans</t>
  </si>
  <si>
    <t>Grisningsbox (avvänjning)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</si>
  <si>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</t>
    </r>
  </si>
  <si>
    <t>C</t>
  </si>
  <si>
    <t>A</t>
  </si>
  <si>
    <t>B</t>
  </si>
  <si>
    <t>D</t>
  </si>
  <si>
    <t>E</t>
  </si>
  <si>
    <t>W</t>
  </si>
  <si>
    <t>VINTER</t>
  </si>
  <si>
    <t>SOMMAR</t>
  </si>
  <si>
    <t>Djurkategori (Box)</t>
  </si>
  <si>
    <t>Val av klimatzon</t>
  </si>
  <si>
    <t>KLIMATZON</t>
  </si>
  <si>
    <t>TEMPERATUR</t>
  </si>
  <si>
    <t>Temp</t>
  </si>
  <si>
    <r>
      <rPr>
        <sz val="8"/>
        <rFont val="Calibri"/>
        <family val="2"/>
        <scheme val="minor"/>
      </rPr>
      <t>välj</t>
    </r>
    <r>
      <rPr>
        <sz val="8"/>
        <rFont val="Wingdings 3"/>
        <family val="1"/>
        <charset val="2"/>
      </rPr>
      <t xml:space="preserve"> q</t>
    </r>
  </si>
  <si>
    <t>(Justera)</t>
  </si>
  <si>
    <t>VENTILATIONSFLÖDEN GRISAR</t>
  </si>
  <si>
    <t>KLIMATZONER</t>
  </si>
  <si>
    <r>
      <rPr>
        <sz val="8"/>
        <color theme="0" tint="-0.499984740745262"/>
        <rFont val="Wingdings 3"/>
        <family val="1"/>
        <charset val="2"/>
      </rPr>
      <t>t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>Justeras vid behov</t>
    </r>
  </si>
  <si>
    <r>
      <t xml:space="preserve">Välj isolerings  
förmåga </t>
    </r>
    <r>
      <rPr>
        <sz val="10"/>
        <rFont val="Wingdings 3"/>
        <family val="1"/>
        <charset val="2"/>
      </rPr>
      <t>q</t>
    </r>
  </si>
  <si>
    <t>U-värde efter isoleringsförmåga</t>
  </si>
  <si>
    <r>
      <t>Byggn.yta
mot varmt
utrymme
m</t>
    </r>
    <r>
      <rPr>
        <vertAlign val="superscript"/>
        <sz val="10"/>
        <color indexed="8"/>
        <rFont val="Calibri"/>
        <family val="2"/>
        <scheme val="minor"/>
      </rPr>
      <t>2</t>
    </r>
  </si>
  <si>
    <t>Avdelningen som värmeberäknas</t>
  </si>
  <si>
    <t xml:space="preserve">     Angränsande avdelning (varmt)</t>
  </si>
  <si>
    <t>INSTRUKTIONER FÖR VÄRMEBEHOVSBERÄKNING</t>
  </si>
  <si>
    <t>Ange antalet djur som finns i avdelningen</t>
  </si>
  <si>
    <t xml:space="preserve"> Önskad stalltemperatur</t>
  </si>
  <si>
    <t>Se klimatzoner på fliken "Kalkyl" eller "Data SIS"  (t.ex. tillhör Gotland zon A = -10°C). OBS!  Glöm inte minustecknet!</t>
  </si>
  <si>
    <r>
      <rPr>
        <sz val="8"/>
        <rFont val="Calibri"/>
        <family val="2"/>
        <scheme val="minor"/>
      </rPr>
      <t>T.ex. 2 st. fönster (1,2m x 0,8m)  och 1 st. dörr (1,2 m x 2,1 m). Total yta som avgår = 4,44 m</t>
    </r>
    <r>
      <rPr>
        <vertAlign val="superscript"/>
        <sz val="8"/>
        <rFont val="Calibri"/>
        <family val="2"/>
        <scheme val="minor"/>
      </rPr>
      <t>2</t>
    </r>
  </si>
  <si>
    <r>
      <t>Totala ytan (m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för fönster, dörrar och portar ska fyllas i</t>
    </r>
  </si>
  <si>
    <t>Isoleringsförmåga</t>
  </si>
  <si>
    <t xml:space="preserve">"Dålig", "Medel" resp. "Bra" </t>
  </si>
  <si>
    <t>Byggnadsdelens isoleringsförmåga uppskattas och väljs:</t>
  </si>
  <si>
    <t>Korridor (varmt utrymme)</t>
  </si>
  <si>
    <t>(Se klimatzon karta nedan)</t>
  </si>
  <si>
    <t xml:space="preserve"> När erforderliga blå fält är ifyllda, på fliken "Kalkyl", erhålls ett resultat i "Kalkylerad värmebalans +/-", watt per timme.</t>
  </si>
  <si>
    <t>Djurkategori i avdelningen</t>
  </si>
  <si>
    <t>Rek temp</t>
  </si>
  <si>
    <t>Celsius</t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</si>
  <si>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iv</t>
    </r>
  </si>
  <si>
    <r>
      <t>Q</t>
    </r>
    <r>
      <rPr>
        <b/>
        <vertAlign val="subscript"/>
        <sz val="10"/>
        <rFont val="Arial"/>
        <family val="2"/>
      </rPr>
      <t>min</t>
    </r>
  </si>
  <si>
    <r>
      <rPr>
        <b/>
        <sz val="10"/>
        <rFont val="Arial"/>
        <family val="2"/>
      </rPr>
      <t>Q</t>
    </r>
    <r>
      <rPr>
        <vertAlign val="subscript"/>
        <sz val="10"/>
        <rFont val="Arial"/>
        <family val="2"/>
      </rPr>
      <t>max</t>
    </r>
  </si>
  <si>
    <r>
      <rPr>
        <b/>
        <sz val="10"/>
        <rFont val="Arial"/>
        <family val="2"/>
      </rPr>
      <t>P</t>
    </r>
    <r>
      <rPr>
        <vertAlign val="subscript"/>
        <sz val="10"/>
        <rFont val="Arial"/>
        <family val="2"/>
      </rPr>
      <t>fri</t>
    </r>
  </si>
  <si>
    <t>Inkluderar 150 W värmelampa (0,75 x 150 = 112,5 W)</t>
  </si>
  <si>
    <t>Slaktgrisbox per plats (25-95kg)</t>
  </si>
  <si>
    <t xml:space="preserve">   Minvent. (m³/h)</t>
  </si>
  <si>
    <t xml:space="preserve"> Värmeavgivning (W)</t>
  </si>
  <si>
    <t>per box/djur</t>
  </si>
  <si>
    <t>Antal boxar eller djur</t>
  </si>
  <si>
    <t>Dräktig gylta (190 kg)</t>
  </si>
  <si>
    <t>Dräktig sugga (240 kg)</t>
  </si>
  <si>
    <t>Enhetsbox (&lt;25 kg)</t>
  </si>
  <si>
    <t>Enhetsbox (&lt;35 kg)</t>
  </si>
  <si>
    <t>Tillväxtbox per plats (&lt; 25kg)</t>
  </si>
  <si>
    <t>Tillväxtbox per plats(&lt; 35kg)</t>
  </si>
  <si>
    <t>Rekryteringsgylta 11-27 veckor</t>
  </si>
  <si>
    <t xml:space="preserve"> Förlust genom ventilationen:</t>
  </si>
  <si>
    <t xml:space="preserve"> Förlust genom byggnadsdelar:</t>
  </si>
  <si>
    <r>
      <t xml:space="preserve">Isoleringsförmåga
</t>
    </r>
    <r>
      <rPr>
        <b/>
        <u/>
        <sz val="16"/>
        <color indexed="8"/>
        <rFont val="Calibri"/>
        <family val="2"/>
        <scheme val="minor"/>
      </rPr>
      <t>Byggnadsdel</t>
    </r>
  </si>
  <si>
    <t>Summa isoleringsförmåga</t>
  </si>
  <si>
    <t>(vägglängd x vägghöjd)</t>
  </si>
  <si>
    <t>Mått på avdelningen</t>
  </si>
  <si>
    <t>Byggnadens isoleringsförmåga</t>
  </si>
  <si>
    <t>Önskad stalltemperatur</t>
  </si>
  <si>
    <t>Fönster, dörrar och portar</t>
  </si>
  <si>
    <t>Slaktgrisbox per plats (35-95kg)</t>
  </si>
  <si>
    <r>
      <t>Fönster dörrrar portar
som avgår 
m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</si>
  <si>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Byggn.yta mot varmt
utrymme m</t>
    </r>
    <r>
      <rPr>
        <b/>
        <vertAlign val="superscript"/>
        <sz val="10"/>
        <color indexed="8"/>
        <rFont val="Calibri"/>
        <family val="2"/>
        <scheme val="minor"/>
      </rPr>
      <t>2</t>
    </r>
  </si>
  <si>
    <r>
      <t>Byggn.yta
som avgår m</t>
    </r>
    <r>
      <rPr>
        <b/>
        <vertAlign val="superscript"/>
        <sz val="10"/>
        <color indexed="8"/>
        <rFont val="Calibri"/>
        <family val="2"/>
        <scheme val="minor"/>
      </rPr>
      <t>2</t>
    </r>
  </si>
  <si>
    <t>GENERELLT</t>
  </si>
  <si>
    <t>BEGREPP OCH FÖRKLARING BYGGNADSDATA</t>
  </si>
  <si>
    <t>I modellen ska de blåa fälten fyllas i</t>
  </si>
  <si>
    <t>BEGREPP VÄRMETILLFÖRSEL GENOM DJUREN</t>
  </si>
  <si>
    <t xml:space="preserve"> Utvändig 
temperatur</t>
  </si>
  <si>
    <t>Rekommenderad temperatur i avdelningen</t>
  </si>
  <si>
    <t xml:space="preserve">    Maxvent. (m³/h)</t>
  </si>
  <si>
    <t>Utvändig temperatur (enligt klimatzon)</t>
  </si>
  <si>
    <t xml:space="preserve">Temperaturskillnad (Innetemp. -Utetemp.) </t>
  </si>
  <si>
    <t>Minvent.</t>
  </si>
  <si>
    <t>Har avdelningen väggar mot varmt utrymme ska motsvarande yta (m2) fyllas i här (enligt skiss nedan ska ytorna på långsida B och gavel D reduceras i sin helhet)</t>
  </si>
  <si>
    <t>T.ex. 10 st. fönster (1,2 m x 0,8 m). Total yta som avgår 9,6 m².</t>
  </si>
  <si>
    <t xml:space="preserve"> Om summan är negativ behöver värme tillsättas.</t>
  </si>
  <si>
    <t xml:space="preserve">Man kan ändra ”Önskad stalltemperatur” och/eller ”Utvändig temperatur” till en lägre eller högre temperatur och se hur det påverkar värmebalansen. Man kan också ändra isoleringsförmågan för att se hur t.ex. tilläggsisolering påverkar värmebalansen.  </t>
  </si>
  <si>
    <t>KONTAKTUPPGIFTER</t>
  </si>
  <si>
    <t>Vid frågor om mallen kontakta:
Gård &amp; Djurhälsan | 0771-216500 | info@gardochdjurhalsan.se</t>
  </si>
  <si>
    <t>Version: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</si>
</sst>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8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Wingdings 3"/>
      <family val="1"/>
      <charset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vertAlign val="superscript"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4"/>
      <color theme="4" tint="-0.499984740745262"/>
      <name val="Calibri"/>
      <family val="2"/>
      <scheme val="minor"/>
    </font>
    <font>
      <sz val="8"/>
      <name val="Wingdings 3"/>
      <family val="1"/>
      <charset val="2"/>
    </font>
    <font>
      <sz val="8"/>
      <color theme="0" tint="-0.499984740745262"/>
      <name val="Wingdings 3"/>
      <family val="1"/>
      <charset val="2"/>
    </font>
    <font>
      <sz val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sz val="9"/>
      <color indexed="8"/>
      <name val="Calibri"/>
      <family val="2"/>
      <scheme val="minor"/>
    </font>
    <font>
      <strike/>
      <sz val="10"/>
      <name val="Arial"/>
      <family val="2"/>
    </font>
    <font>
      <vertAlign val="superscript"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color indexed="81"/>
      <name val="Tahoma"/>
      <charset val="1"/>
    </font>
    <font>
      <b/>
      <vertAlign val="subscript"/>
      <sz val="10"/>
      <name val="Arial"/>
      <family val="2"/>
    </font>
    <font>
      <sz val="10"/>
      <color theme="3" tint="-0.499984740745262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 tint="-0.14996795556505021"/>
      </right>
      <top/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/>
      </bottom>
      <diagonal/>
    </border>
    <border>
      <left style="thin">
        <color theme="0" tint="-0.14996795556505021"/>
      </left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dashed">
        <color theme="0" tint="-0.14996795556505021"/>
      </left>
      <right/>
      <top/>
      <bottom style="thin">
        <color theme="0" tint="-0.24994659260841701"/>
      </bottom>
      <diagonal/>
    </border>
    <border>
      <left/>
      <right style="dashed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4" borderId="8" xfId="0" applyFont="1" applyFill="1" applyBorder="1" applyAlignment="1">
      <alignment vertical="center"/>
    </xf>
    <xf numFmtId="1" fontId="3" fillId="4" borderId="8" xfId="0" applyNumberFormat="1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</xf>
    <xf numFmtId="164" fontId="8" fillId="3" borderId="1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164" fontId="8" fillId="3" borderId="0" xfId="0" applyNumberFormat="1" applyFont="1" applyFill="1" applyBorder="1" applyAlignment="1" applyProtection="1">
      <alignment vertical="center"/>
    </xf>
    <xf numFmtId="164" fontId="8" fillId="3" borderId="0" xfId="0" applyNumberFormat="1" applyFont="1" applyFill="1" applyBorder="1" applyAlignment="1" applyProtection="1">
      <alignment vertical="center"/>
      <protection locked="0"/>
    </xf>
    <xf numFmtId="1" fontId="8" fillId="3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textRotation="9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3" fillId="8" borderId="0" xfId="0" applyFont="1" applyFill="1" applyBorder="1" applyAlignment="1" applyProtection="1">
      <alignment horizontal="left" vertical="center"/>
    </xf>
    <xf numFmtId="3" fontId="12" fillId="6" borderId="12" xfId="0" applyNumberFormat="1" applyFont="1" applyFill="1" applyBorder="1" applyAlignment="1" applyProtection="1">
      <alignment horizontal="center" vertical="center"/>
      <protection locked="0"/>
    </xf>
    <xf numFmtId="3" fontId="12" fillId="6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9" fillId="2" borderId="12" xfId="0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3" fontId="8" fillId="3" borderId="14" xfId="0" applyNumberFormat="1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3" borderId="12" xfId="0" applyFont="1" applyFill="1" applyBorder="1" applyAlignment="1" applyProtection="1">
      <alignment horizontal="left" vertical="center"/>
    </xf>
    <xf numFmtId="3" fontId="4" fillId="3" borderId="12" xfId="0" applyNumberFormat="1" applyFont="1" applyFill="1" applyBorder="1" applyAlignment="1" applyProtection="1">
      <alignment horizontal="center" vertical="center"/>
    </xf>
    <xf numFmtId="3" fontId="11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165" fontId="9" fillId="2" borderId="12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vertical="center"/>
    </xf>
    <xf numFmtId="0" fontId="8" fillId="8" borderId="0" xfId="0" applyFont="1" applyFill="1" applyBorder="1" applyAlignment="1" applyProtection="1">
      <alignment horizontal="center" vertical="center"/>
    </xf>
    <xf numFmtId="164" fontId="4" fillId="3" borderId="12" xfId="0" applyNumberFormat="1" applyFont="1" applyFill="1" applyBorder="1" applyAlignment="1" applyProtection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64" fontId="8" fillId="8" borderId="0" xfId="0" applyNumberFormat="1" applyFont="1" applyFill="1" applyBorder="1" applyAlignment="1" applyProtection="1">
      <alignment vertical="center"/>
      <protection locked="0"/>
    </xf>
    <xf numFmtId="164" fontId="4" fillId="8" borderId="0" xfId="0" applyNumberFormat="1" applyFont="1" applyFill="1" applyBorder="1" applyAlignment="1" applyProtection="1">
      <alignment vertical="center"/>
    </xf>
    <xf numFmtId="164" fontId="8" fillId="3" borderId="13" xfId="0" applyNumberFormat="1" applyFont="1" applyFill="1" applyBorder="1" applyAlignment="1" applyProtection="1">
      <alignment vertical="center"/>
    </xf>
    <xf numFmtId="164" fontId="8" fillId="3" borderId="13" xfId="0" applyNumberFormat="1" applyFont="1" applyFill="1" applyBorder="1" applyAlignment="1" applyProtection="1">
      <alignment vertical="center"/>
      <protection locked="0"/>
    </xf>
    <xf numFmtId="0" fontId="8" fillId="3" borderId="18" xfId="0" applyFont="1" applyFill="1" applyBorder="1" applyAlignment="1" applyProtection="1">
      <alignment vertical="center"/>
    </xf>
    <xf numFmtId="0" fontId="11" fillId="2" borderId="15" xfId="0" applyFont="1" applyFill="1" applyBorder="1" applyAlignment="1">
      <alignment vertical="center"/>
    </xf>
    <xf numFmtId="164" fontId="9" fillId="2" borderId="12" xfId="0" applyNumberFormat="1" applyFont="1" applyFill="1" applyBorder="1" applyAlignment="1" applyProtection="1">
      <alignment horizontal="center" vertical="center"/>
    </xf>
    <xf numFmtId="164" fontId="11" fillId="2" borderId="12" xfId="0" applyNumberFormat="1" applyFont="1" applyFill="1" applyBorder="1" applyAlignment="1" applyProtection="1">
      <alignment horizontal="center" vertical="center"/>
    </xf>
    <xf numFmtId="165" fontId="12" fillId="6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right" vertical="center"/>
    </xf>
    <xf numFmtId="49" fontId="4" fillId="3" borderId="14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 applyProtection="1">
      <alignment horizontal="center" vertical="center"/>
    </xf>
    <xf numFmtId="164" fontId="9" fillId="3" borderId="12" xfId="0" applyNumberFormat="1" applyFont="1" applyFill="1" applyBorder="1" applyAlignment="1" applyProtection="1">
      <alignment horizontal="center" vertical="center"/>
    </xf>
    <xf numFmtId="164" fontId="9" fillId="3" borderId="14" xfId="0" applyNumberFormat="1" applyFont="1" applyFill="1" applyBorder="1" applyAlignment="1" applyProtection="1">
      <alignment horizontal="center" vertical="center"/>
    </xf>
    <xf numFmtId="0" fontId="11" fillId="3" borderId="12" xfId="0" quotePrefix="1" applyFont="1" applyFill="1" applyBorder="1" applyAlignment="1" applyProtection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3" fontId="23" fillId="6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10" borderId="16" xfId="0" applyFont="1" applyFill="1" applyBorder="1" applyAlignment="1" applyProtection="1">
      <alignment vertical="center"/>
    </xf>
    <xf numFmtId="0" fontId="16" fillId="10" borderId="15" xfId="0" applyFont="1" applyFill="1" applyBorder="1" applyAlignment="1" applyProtection="1">
      <alignment vertical="center"/>
    </xf>
    <xf numFmtId="0" fontId="17" fillId="10" borderId="15" xfId="0" applyFont="1" applyFill="1" applyBorder="1" applyAlignment="1" applyProtection="1">
      <alignment vertical="center"/>
      <protection locked="0"/>
    </xf>
    <xf numFmtId="49" fontId="16" fillId="10" borderId="17" xfId="0" applyNumberFormat="1" applyFont="1" applyFill="1" applyBorder="1" applyAlignment="1" applyProtection="1">
      <alignment horizontal="center" vertical="center"/>
    </xf>
    <xf numFmtId="3" fontId="16" fillId="10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30" fillId="0" borderId="0" xfId="0" applyFont="1"/>
    <xf numFmtId="0" fontId="26" fillId="3" borderId="0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1" xfId="0" applyFont="1" applyBorder="1" applyAlignment="1">
      <alignment horizontal="center" wrapText="1"/>
    </xf>
    <xf numFmtId="0" fontId="19" fillId="8" borderId="31" xfId="0" applyFont="1" applyFill="1" applyBorder="1" applyAlignment="1">
      <alignment horizontal="left" vertical="center"/>
    </xf>
    <xf numFmtId="0" fontId="19" fillId="8" borderId="33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8" fillId="3" borderId="0" xfId="0" applyFont="1" applyFill="1" applyBorder="1" applyAlignment="1" applyProtection="1">
      <alignment horizontal="left" vertical="center" indent="2"/>
    </xf>
    <xf numFmtId="164" fontId="36" fillId="6" borderId="12" xfId="0" applyNumberFormat="1" applyFont="1" applyFill="1" applyBorder="1" applyAlignment="1" applyProtection="1">
      <alignment horizontal="center" vertical="center"/>
      <protection locked="0"/>
    </xf>
    <xf numFmtId="164" fontId="36" fillId="3" borderId="12" xfId="0" applyNumberFormat="1" applyFont="1" applyFill="1" applyBorder="1" applyAlignment="1" applyProtection="1">
      <alignment horizontal="center" vertical="center"/>
    </xf>
    <xf numFmtId="3" fontId="11" fillId="8" borderId="39" xfId="0" applyNumberFormat="1" applyFont="1" applyFill="1" applyBorder="1" applyAlignment="1" applyProtection="1">
      <alignment horizontal="center" wrapText="1"/>
    </xf>
    <xf numFmtId="3" fontId="11" fillId="8" borderId="40" xfId="0" applyNumberFormat="1" applyFont="1" applyFill="1" applyBorder="1" applyAlignment="1" applyProtection="1">
      <alignment horizontal="center" wrapText="1"/>
    </xf>
    <xf numFmtId="3" fontId="11" fillId="8" borderId="41" xfId="0" applyNumberFormat="1" applyFont="1" applyFill="1" applyBorder="1" applyAlignment="1" applyProtection="1">
      <alignment horizontal="center" wrapText="1"/>
    </xf>
    <xf numFmtId="0" fontId="19" fillId="0" borderId="0" xfId="0" applyFont="1" applyAlignment="1">
      <alignment horizontal="left" indent="3"/>
    </xf>
    <xf numFmtId="0" fontId="35" fillId="2" borderId="29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indent="1"/>
    </xf>
    <xf numFmtId="0" fontId="4" fillId="3" borderId="47" xfId="0" applyFont="1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 applyBorder="1" applyAlignment="1">
      <alignment horizontal="left" vertical="center" indent="2"/>
    </xf>
    <xf numFmtId="0" fontId="4" fillId="3" borderId="47" xfId="0" applyFont="1" applyFill="1" applyBorder="1" applyAlignment="1">
      <alignment horizontal="left" vertical="center" indent="2"/>
    </xf>
    <xf numFmtId="0" fontId="4" fillId="3" borderId="54" xfId="0" applyFont="1" applyFill="1" applyBorder="1" applyAlignment="1">
      <alignment horizontal="left" vertical="center" indent="2"/>
    </xf>
    <xf numFmtId="0" fontId="0" fillId="3" borderId="55" xfId="0" applyFill="1" applyBorder="1"/>
    <xf numFmtId="0" fontId="0" fillId="3" borderId="0" xfId="0" applyFill="1" applyBorder="1"/>
    <xf numFmtId="0" fontId="0" fillId="3" borderId="54" xfId="0" applyFill="1" applyBorder="1"/>
    <xf numFmtId="0" fontId="11" fillId="3" borderId="0" xfId="0" applyFont="1" applyFill="1" applyBorder="1" applyAlignment="1">
      <alignment vertical="center"/>
    </xf>
    <xf numFmtId="0" fontId="4" fillId="6" borderId="59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 indent="1"/>
    </xf>
    <xf numFmtId="0" fontId="4" fillId="3" borderId="52" xfId="0" applyFont="1" applyFill="1" applyBorder="1" applyAlignment="1" applyProtection="1">
      <alignment horizontal="left" vertical="center" indent="1"/>
    </xf>
    <xf numFmtId="1" fontId="4" fillId="3" borderId="0" xfId="0" applyNumberFormat="1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57" xfId="0" applyFont="1" applyFill="1" applyBorder="1" applyAlignment="1" applyProtection="1">
      <alignment horizontal="left" vertical="center" indent="1"/>
    </xf>
    <xf numFmtId="1" fontId="4" fillId="3" borderId="55" xfId="0" applyNumberFormat="1" applyFont="1" applyFill="1" applyBorder="1" applyAlignment="1" applyProtection="1">
      <alignment horizontal="left" vertical="center" indent="1"/>
    </xf>
    <xf numFmtId="0" fontId="4" fillId="3" borderId="55" xfId="0" applyFont="1" applyFill="1" applyBorder="1" applyAlignment="1" applyProtection="1">
      <alignment horizontal="left" vertical="center" indent="1"/>
    </xf>
    <xf numFmtId="0" fontId="4" fillId="3" borderId="53" xfId="0" applyFont="1" applyFill="1" applyBorder="1" applyAlignment="1">
      <alignment horizontal="left" vertical="center" indent="1"/>
    </xf>
    <xf numFmtId="0" fontId="4" fillId="3" borderId="54" xfId="0" applyFont="1" applyFill="1" applyBorder="1" applyAlignment="1">
      <alignment horizontal="left" vertical="center" indent="1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top"/>
    </xf>
    <xf numFmtId="0" fontId="0" fillId="0" borderId="62" xfId="0" applyBorder="1" applyAlignment="1">
      <alignment vertical="top"/>
    </xf>
    <xf numFmtId="0" fontId="0" fillId="0" borderId="62" xfId="0" applyBorder="1"/>
    <xf numFmtId="0" fontId="36" fillId="11" borderId="0" xfId="0" applyFont="1" applyFill="1" applyBorder="1" applyAlignment="1" applyProtection="1">
      <alignment horizontal="center" vertical="center"/>
    </xf>
    <xf numFmtId="1" fontId="2" fillId="4" borderId="8" xfId="0" applyNumberFormat="1" applyFont="1" applyFill="1" applyBorder="1" applyAlignment="1">
      <alignment horizontal="left" vertical="center" shrinkToFit="1"/>
    </xf>
    <xf numFmtId="0" fontId="11" fillId="3" borderId="10" xfId="0" applyFont="1" applyFill="1" applyBorder="1" applyAlignment="1">
      <alignment horizontal="left" vertical="center" textRotation="90"/>
    </xf>
    <xf numFmtId="0" fontId="11" fillId="3" borderId="11" xfId="0" applyFont="1" applyFill="1" applyBorder="1" applyAlignment="1">
      <alignment horizontal="right" vertical="center" textRotation="90"/>
    </xf>
    <xf numFmtId="0" fontId="5" fillId="5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right" vertical="center" wrapText="1" indent="1"/>
    </xf>
    <xf numFmtId="0" fontId="9" fillId="3" borderId="46" xfId="0" applyFont="1" applyFill="1" applyBorder="1" applyAlignment="1" applyProtection="1">
      <alignment horizontal="right" vertical="center" wrapText="1" indent="1"/>
    </xf>
    <xf numFmtId="0" fontId="9" fillId="3" borderId="48" xfId="0" applyFont="1" applyFill="1" applyBorder="1" applyAlignment="1" applyProtection="1">
      <alignment horizontal="right" vertical="center" wrapText="1" indent="1"/>
    </xf>
    <xf numFmtId="0" fontId="9" fillId="3" borderId="49" xfId="0" applyFont="1" applyFill="1" applyBorder="1" applyAlignment="1" applyProtection="1">
      <alignment horizontal="right" vertical="center" wrapText="1" indent="1"/>
    </xf>
    <xf numFmtId="0" fontId="9" fillId="3" borderId="50" xfId="0" applyFont="1" applyFill="1" applyBorder="1" applyAlignment="1" applyProtection="1">
      <alignment horizontal="right" vertical="center" wrapText="1" indent="1"/>
    </xf>
    <xf numFmtId="0" fontId="9" fillId="3" borderId="51" xfId="0" applyFont="1" applyFill="1" applyBorder="1" applyAlignment="1" applyProtection="1">
      <alignment horizontal="right" vertical="center" wrapText="1" indent="1"/>
    </xf>
    <xf numFmtId="0" fontId="26" fillId="3" borderId="0" xfId="0" applyFont="1" applyFill="1" applyBorder="1" applyAlignment="1">
      <alignment horizontal="right" vertical="center" textRotation="90" wrapText="1"/>
    </xf>
    <xf numFmtId="0" fontId="26" fillId="3" borderId="11" xfId="0" applyFont="1" applyFill="1" applyBorder="1" applyAlignment="1">
      <alignment horizontal="right" vertical="center" textRotation="90" wrapText="1"/>
    </xf>
    <xf numFmtId="0" fontId="11" fillId="3" borderId="55" xfId="0" applyFont="1" applyFill="1" applyBorder="1" applyAlignment="1">
      <alignment horizontal="right" vertical="center" indent="1"/>
    </xf>
    <xf numFmtId="0" fontId="11" fillId="3" borderId="56" xfId="0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right" vertical="center" indent="1"/>
    </xf>
    <xf numFmtId="0" fontId="11" fillId="3" borderId="46" xfId="0" applyFont="1" applyFill="1" applyBorder="1" applyAlignment="1">
      <alignment horizontal="right" vertical="center" indent="1"/>
    </xf>
    <xf numFmtId="0" fontId="4" fillId="3" borderId="58" xfId="0" applyFont="1" applyFill="1" applyBorder="1" applyAlignment="1">
      <alignment horizontal="left" vertical="center" wrapText="1" indent="1"/>
    </xf>
    <xf numFmtId="0" fontId="4" fillId="3" borderId="50" xfId="0" applyFont="1" applyFill="1" applyBorder="1" applyAlignment="1">
      <alignment horizontal="left" vertical="center" wrapText="1" indent="1"/>
    </xf>
    <xf numFmtId="0" fontId="4" fillId="3" borderId="57" xfId="0" applyFont="1" applyFill="1" applyBorder="1" applyAlignment="1">
      <alignment horizontal="left" vertical="center" wrapText="1" indent="1"/>
    </xf>
    <xf numFmtId="0" fontId="4" fillId="3" borderId="55" xfId="0" applyFont="1" applyFill="1" applyBorder="1" applyAlignment="1">
      <alignment horizontal="left" vertical="center" wrapText="1" indent="1"/>
    </xf>
    <xf numFmtId="0" fontId="11" fillId="3" borderId="55" xfId="0" applyFont="1" applyFill="1" applyBorder="1" applyAlignment="1" applyProtection="1">
      <alignment horizontal="left" vertical="center" wrapText="1" indent="1"/>
    </xf>
    <xf numFmtId="0" fontId="11" fillId="3" borderId="56" xfId="0" applyFont="1" applyFill="1" applyBorder="1" applyAlignment="1" applyProtection="1">
      <alignment horizontal="left" vertical="center" wrapText="1" indent="1"/>
    </xf>
    <xf numFmtId="0" fontId="11" fillId="3" borderId="54" xfId="0" applyFont="1" applyFill="1" applyBorder="1" applyAlignment="1" applyProtection="1">
      <alignment horizontal="left" vertical="center" wrapText="1" indent="1"/>
    </xf>
    <xf numFmtId="0" fontId="11" fillId="3" borderId="60" xfId="0" applyFont="1" applyFill="1" applyBorder="1" applyAlignment="1" applyProtection="1">
      <alignment horizontal="left" vertical="center" wrapText="1" indent="1"/>
    </xf>
    <xf numFmtId="0" fontId="11" fillId="3" borderId="55" xfId="0" applyFont="1" applyFill="1" applyBorder="1" applyAlignment="1">
      <alignment horizontal="left" vertical="center" wrapText="1" indent="1"/>
    </xf>
    <xf numFmtId="0" fontId="11" fillId="3" borderId="56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0" fontId="11" fillId="3" borderId="46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 applyProtection="1">
      <alignment horizontal="left" vertical="center" indent="1"/>
    </xf>
    <xf numFmtId="0" fontId="11" fillId="3" borderId="46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3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</xf>
    <xf numFmtId="0" fontId="29" fillId="3" borderId="16" xfId="0" applyFont="1" applyFill="1" applyBorder="1" applyAlignment="1" applyProtection="1">
      <alignment horizontal="center" vertical="center" shrinkToFit="1"/>
    </xf>
    <xf numFmtId="0" fontId="29" fillId="3" borderId="17" xfId="0" applyFont="1" applyFill="1" applyBorder="1" applyAlignment="1" applyProtection="1">
      <alignment horizontal="center" vertical="center" shrinkToFit="1"/>
    </xf>
    <xf numFmtId="3" fontId="11" fillId="8" borderId="61" xfId="0" applyNumberFormat="1" applyFont="1" applyFill="1" applyBorder="1" applyAlignment="1" applyProtection="1">
      <alignment horizontal="center" wrapText="1"/>
    </xf>
    <xf numFmtId="3" fontId="11" fillId="8" borderId="45" xfId="0" applyNumberFormat="1" applyFont="1" applyFill="1" applyBorder="1" applyAlignment="1" applyProtection="1">
      <alignment horizontal="center" wrapText="1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12" fillId="6" borderId="16" xfId="0" applyFont="1" applyFill="1" applyBorder="1" applyAlignment="1" applyProtection="1">
      <alignment horizontal="left" vertical="center"/>
      <protection locked="0"/>
    </xf>
    <xf numFmtId="0" fontId="12" fillId="6" borderId="15" xfId="0" applyFont="1" applyFill="1" applyBorder="1" applyAlignment="1" applyProtection="1">
      <alignment horizontal="left" vertical="center"/>
      <protection locked="0"/>
    </xf>
    <xf numFmtId="0" fontId="12" fillId="6" borderId="17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center"/>
    </xf>
    <xf numFmtId="0" fontId="8" fillId="8" borderId="13" xfId="0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left" vertical="center" wrapText="1"/>
    </xf>
    <xf numFmtId="0" fontId="14" fillId="8" borderId="13" xfId="0" applyFont="1" applyFill="1" applyBorder="1" applyAlignment="1" applyProtection="1">
      <alignment horizontal="left" vertical="center"/>
    </xf>
    <xf numFmtId="0" fontId="10" fillId="8" borderId="0" xfId="0" applyFont="1" applyFill="1" applyBorder="1" applyAlignment="1" applyProtection="1">
      <alignment horizontal="left" wrapText="1"/>
    </xf>
    <xf numFmtId="0" fontId="10" fillId="8" borderId="13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 vertical="center" shrinkToFit="1"/>
    </xf>
    <xf numFmtId="0" fontId="8" fillId="3" borderId="17" xfId="0" applyFont="1" applyFill="1" applyBorder="1" applyAlignment="1" applyProtection="1">
      <alignment horizontal="left" vertical="center" shrinkToFit="1"/>
    </xf>
    <xf numFmtId="0" fontId="4" fillId="3" borderId="16" xfId="0" applyFont="1" applyFill="1" applyBorder="1" applyAlignment="1" applyProtection="1">
      <alignment horizontal="right" vertical="center" indent="1"/>
    </xf>
    <xf numFmtId="0" fontId="4" fillId="3" borderId="15" xfId="0" applyFont="1" applyFill="1" applyBorder="1" applyAlignment="1" applyProtection="1">
      <alignment horizontal="right" vertical="center" indent="1"/>
    </xf>
    <xf numFmtId="0" fontId="4" fillId="3" borderId="17" xfId="0" applyFont="1" applyFill="1" applyBorder="1" applyAlignment="1" applyProtection="1">
      <alignment horizontal="right" vertical="center" indent="1"/>
    </xf>
    <xf numFmtId="164" fontId="9" fillId="2" borderId="15" xfId="0" applyNumberFormat="1" applyFont="1" applyFill="1" applyBorder="1" applyAlignment="1" applyProtection="1">
      <alignment horizontal="right" vertical="center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 applyProtection="1">
      <alignment horizontal="right" vertical="center" indent="1"/>
    </xf>
    <xf numFmtId="1" fontId="9" fillId="2" borderId="15" xfId="0" applyNumberFormat="1" applyFont="1" applyFill="1" applyBorder="1" applyAlignment="1" applyProtection="1">
      <alignment horizontal="right" vertical="center" indent="1"/>
    </xf>
    <xf numFmtId="1" fontId="9" fillId="2" borderId="17" xfId="0" applyNumberFormat="1" applyFont="1" applyFill="1" applyBorder="1" applyAlignment="1" applyProtection="1">
      <alignment horizontal="right" vertical="center" indent="1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2" borderId="2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101598</xdr:colOff>
      <xdr:row>0</xdr:row>
      <xdr:rowOff>0</xdr:rowOff>
    </xdr:from>
    <xdr:to>
      <xdr:col>4</xdr:col>
      <xdr:colOff>206374</xdr:colOff>
      <xdr:row>1</xdr:row>
      <xdr:rowOff>209549</xdr:rowOff>
    </xdr:to>
    <xdr:sp macro="" textlink="">
      <xdr:nvSpPr>
        <xdr:cNvPr id="2" name="Frihandsfigu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247648" y="0"/>
          <a:ext cx="1933576" cy="590549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INTRODUKTION</a:t>
          </a:r>
        </a:p>
      </xdr:txBody>
    </xdr:sp>
    <xdr:clientData/>
  </xdr:twoCellAnchor>
  <xdr:twoCellAnchor>
    <xdr:from>
      <xdr:col>0</xdr:col>
      <xdr:colOff>143965</xdr:colOff>
      <xdr:row>6</xdr:row>
      <xdr:rowOff>40820</xdr:rowOff>
    </xdr:from>
    <xdr:to>
      <xdr:col>12</xdr:col>
      <xdr:colOff>15240</xdr:colOff>
      <xdr:row>7</xdr:row>
      <xdr:rowOff>38100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3965" y="2624000"/>
          <a:ext cx="7110275" cy="1056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Ventilationsdata är hämtad från SS 951050:2014 och är återgiven med vederbörligt tillstånd av SIS, Svenska institutet för standarder som också säljer den kompletta standarden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www.sis.se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Denna mall är framtagen inom projektet ”Utökad grisproduktion på Gotland” som finansieras av Landsbygdsprogrammet 2014-2020 och Leader Gute.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Projektet är ett samarbetsprojekt mellan RISE Jordbruk och trädgård, Gotlands Slagteri AB, Gård och Djurhälsan och gotländska grisproducenter.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ursprungliga mallen är gjord av Sivert Johansson, ventilationskonsult djurstallar.</a:t>
          </a:r>
        </a:p>
      </xdr:txBody>
    </xdr:sp>
    <xdr:clientData/>
  </xdr:twoCellAnchor>
  <xdr:twoCellAnchor editAs="absolute">
    <xdr:from>
      <xdr:col>4</xdr:col>
      <xdr:colOff>346076</xdr:colOff>
      <xdr:row>3</xdr:row>
      <xdr:rowOff>53975</xdr:rowOff>
    </xdr:from>
    <xdr:to>
      <xdr:col>6</xdr:col>
      <xdr:colOff>430887</xdr:colOff>
      <xdr:row>3</xdr:row>
      <xdr:rowOff>1313975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656" y="937895"/>
          <a:ext cx="1304011" cy="1260000"/>
        </a:xfrm>
        <a:prstGeom prst="rect">
          <a:avLst/>
        </a:prstGeom>
      </xdr:spPr>
    </xdr:pic>
    <xdr:clientData/>
  </xdr:twoCellAnchor>
  <xdr:twoCellAnchor editAs="absolute">
    <xdr:from>
      <xdr:col>6</xdr:col>
      <xdr:colOff>584201</xdr:colOff>
      <xdr:row>3</xdr:row>
      <xdr:rowOff>95249</xdr:rowOff>
    </xdr:from>
    <xdr:to>
      <xdr:col>8</xdr:col>
      <xdr:colOff>371742</xdr:colOff>
      <xdr:row>3</xdr:row>
      <xdr:rowOff>1103249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6981" y="979169"/>
          <a:ext cx="1006741" cy="1008000"/>
        </a:xfrm>
        <a:prstGeom prst="rect">
          <a:avLst/>
        </a:prstGeom>
      </xdr:spPr>
    </xdr:pic>
    <xdr:clientData/>
  </xdr:twoCellAnchor>
  <xdr:twoCellAnchor editAs="absolute">
    <xdr:from>
      <xdr:col>9</xdr:col>
      <xdr:colOff>60325</xdr:colOff>
      <xdr:row>3</xdr:row>
      <xdr:rowOff>77598</xdr:rowOff>
    </xdr:from>
    <xdr:to>
      <xdr:col>11</xdr:col>
      <xdr:colOff>72505</xdr:colOff>
      <xdr:row>3</xdr:row>
      <xdr:rowOff>642385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2" r="11456"/>
        <a:stretch/>
      </xdr:blipFill>
      <xdr:spPr>
        <a:xfrm>
          <a:off x="5081905" y="961518"/>
          <a:ext cx="1620000" cy="564787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111728</xdr:colOff>
      <xdr:row>35</xdr:row>
      <xdr:rowOff>190007</xdr:rowOff>
    </xdr:from>
    <xdr:to>
      <xdr:col>11</xdr:col>
      <xdr:colOff>761999</xdr:colOff>
      <xdr:row>46</xdr:row>
      <xdr:rowOff>109901</xdr:rowOff>
    </xdr:to>
    <xdr:pic>
      <xdr:nvPicPr>
        <xdr:cNvPr id="2" name="Picture 9" descr="msotw9_temp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347" y="9539626"/>
          <a:ext cx="1859795" cy="267156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114299</xdr:colOff>
      <xdr:row>0</xdr:row>
      <xdr:rowOff>0</xdr:rowOff>
    </xdr:from>
    <xdr:to>
      <xdr:col>1</xdr:col>
      <xdr:colOff>1685925</xdr:colOff>
      <xdr:row>1</xdr:row>
      <xdr:rowOff>209549</xdr:rowOff>
    </xdr:to>
    <xdr:sp macro="" textlink="">
      <xdr:nvSpPr>
        <xdr:cNvPr id="9" name="Frihandsfigu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H="1">
          <a:off x="323849" y="0"/>
          <a:ext cx="1571626" cy="590549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KALKYL</a:t>
          </a:r>
        </a:p>
      </xdr:txBody>
    </xdr:sp>
    <xdr:clientData/>
  </xdr:twoCellAnchor>
  <xdr:oneCellAnchor>
    <xdr:from>
      <xdr:col>1</xdr:col>
      <xdr:colOff>1855259</xdr:colOff>
      <xdr:row>0</xdr:row>
      <xdr:rowOff>48683</xdr:rowOff>
    </xdr:from>
    <xdr:ext cx="4533421" cy="311496"/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064809" y="48683"/>
          <a:ext cx="453342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>
              <a:solidFill>
                <a:schemeClr val="bg1"/>
              </a:solidFill>
            </a:rPr>
            <a:t>VENTILATIONS-</a:t>
          </a:r>
          <a:r>
            <a:rPr lang="sv-SE" sz="1400" baseline="0">
              <a:solidFill>
                <a:schemeClr val="bg1"/>
              </a:solidFill>
            </a:rPr>
            <a:t> OCH VÄRMEBEHOVSBERÄKNING GRISSTALL</a:t>
          </a:r>
          <a:endParaRPr lang="sv-SE" sz="1400">
            <a:solidFill>
              <a:schemeClr val="bg1"/>
            </a:solidFill>
          </a:endParaRPr>
        </a:p>
      </xdr:txBody>
    </xdr:sp>
    <xdr:clientData/>
  </xdr:oneCellAnchor>
  <xdr:twoCellAnchor>
    <xdr:from>
      <xdr:col>7</xdr:col>
      <xdr:colOff>238126</xdr:colOff>
      <xdr:row>47</xdr:row>
      <xdr:rowOff>57150</xdr:rowOff>
    </xdr:from>
    <xdr:to>
      <xdr:col>7</xdr:col>
      <xdr:colOff>371476</xdr:colOff>
      <xdr:row>47</xdr:row>
      <xdr:rowOff>180975</xdr:rowOff>
    </xdr:to>
    <xdr:sp macro="" textlink="">
      <xdr:nvSpPr>
        <xdr:cNvPr id="21" name="Likbent triangel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 flipV="1">
          <a:off x="5086351" y="11153775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257176</xdr:colOff>
      <xdr:row>48</xdr:row>
      <xdr:rowOff>161925</xdr:rowOff>
    </xdr:from>
    <xdr:to>
      <xdr:col>4</xdr:col>
      <xdr:colOff>390526</xdr:colOff>
      <xdr:row>49</xdr:row>
      <xdr:rowOff>38100</xdr:rowOff>
    </xdr:to>
    <xdr:sp macro="" textlink="">
      <xdr:nvSpPr>
        <xdr:cNvPr id="22" name="Likbent triangel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 flipV="1">
          <a:off x="3333751" y="11506200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323851</xdr:colOff>
      <xdr:row>47</xdr:row>
      <xdr:rowOff>180975</xdr:rowOff>
    </xdr:from>
    <xdr:to>
      <xdr:col>7</xdr:col>
      <xdr:colOff>304801</xdr:colOff>
      <xdr:row>48</xdr:row>
      <xdr:rowOff>161925</xdr:rowOff>
    </xdr:to>
    <xdr:cxnSp macro="">
      <xdr:nvCxnSpPr>
        <xdr:cNvPr id="24" name="Vinklad koppling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21" idx="0"/>
          <a:endCxn id="22" idx="3"/>
        </xdr:cNvCxnSpPr>
      </xdr:nvCxnSpPr>
      <xdr:spPr bwMode="auto">
        <a:xfrm rot="5400000">
          <a:off x="4162426" y="10515600"/>
          <a:ext cx="228600" cy="1752600"/>
        </a:xfrm>
        <a:prstGeom prst="bentConnector3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293036</xdr:colOff>
      <xdr:row>14</xdr:row>
      <xdr:rowOff>28575</xdr:rowOff>
    </xdr:from>
    <xdr:to>
      <xdr:col>11</xdr:col>
      <xdr:colOff>454390</xdr:colOff>
      <xdr:row>14</xdr:row>
      <xdr:rowOff>152400</xdr:rowOff>
    </xdr:to>
    <xdr:sp macro="" textlink="">
      <xdr:nvSpPr>
        <xdr:cNvPr id="25" name="Likbent triangel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 flipV="1">
          <a:off x="7560611" y="3657600"/>
          <a:ext cx="161354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219075</xdr:colOff>
      <xdr:row>21</xdr:row>
      <xdr:rowOff>133350</xdr:rowOff>
    </xdr:from>
    <xdr:to>
      <xdr:col>8</xdr:col>
      <xdr:colOff>352425</xdr:colOff>
      <xdr:row>21</xdr:row>
      <xdr:rowOff>257175</xdr:rowOff>
    </xdr:to>
    <xdr:sp macro="" textlink="">
      <xdr:nvSpPr>
        <xdr:cNvPr id="26" name="Likbent triangel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 flipV="1">
          <a:off x="5638800" y="4933950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11</xdr:col>
      <xdr:colOff>316563</xdr:colOff>
      <xdr:row>21</xdr:row>
      <xdr:rowOff>104775</xdr:rowOff>
    </xdr:from>
    <xdr:to>
      <xdr:col>11</xdr:col>
      <xdr:colOff>449913</xdr:colOff>
      <xdr:row>21</xdr:row>
      <xdr:rowOff>228600</xdr:rowOff>
    </xdr:to>
    <xdr:sp macro="" textlink="">
      <xdr:nvSpPr>
        <xdr:cNvPr id="27" name="Likbent triangel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 flipV="1">
          <a:off x="7584138" y="5467350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61912</xdr:colOff>
      <xdr:row>19</xdr:row>
      <xdr:rowOff>33338</xdr:rowOff>
    </xdr:from>
    <xdr:to>
      <xdr:col>5</xdr:col>
      <xdr:colOff>185737</xdr:colOff>
      <xdr:row>19</xdr:row>
      <xdr:rowOff>166688</xdr:rowOff>
    </xdr:to>
    <xdr:sp macro="" textlink="">
      <xdr:nvSpPr>
        <xdr:cNvPr id="28" name="Likbent triangel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 rot="16200000" flipV="1">
          <a:off x="3705225" y="4343400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185738</xdr:colOff>
      <xdr:row>19</xdr:row>
      <xdr:rowOff>100013</xdr:rowOff>
    </xdr:from>
    <xdr:to>
      <xdr:col>8</xdr:col>
      <xdr:colOff>285750</xdr:colOff>
      <xdr:row>21</xdr:row>
      <xdr:rowOff>133350</xdr:rowOff>
    </xdr:to>
    <xdr:cxnSp macro="">
      <xdr:nvCxnSpPr>
        <xdr:cNvPr id="32" name="Vinklad koppli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28" idx="0"/>
          <a:endCxn id="26" idx="3"/>
        </xdr:cNvCxnSpPr>
      </xdr:nvCxnSpPr>
      <xdr:spPr bwMode="auto">
        <a:xfrm>
          <a:off x="3833813" y="4405313"/>
          <a:ext cx="1871662" cy="528637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209551</xdr:colOff>
      <xdr:row>36</xdr:row>
      <xdr:rowOff>28575</xdr:rowOff>
    </xdr:from>
    <xdr:to>
      <xdr:col>3</xdr:col>
      <xdr:colOff>342901</xdr:colOff>
      <xdr:row>36</xdr:row>
      <xdr:rowOff>152400</xdr:rowOff>
    </xdr:to>
    <xdr:sp macro="" textlink="">
      <xdr:nvSpPr>
        <xdr:cNvPr id="36" name="Likbent triangel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 flipV="1">
          <a:off x="2714626" y="8572500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247651</xdr:colOff>
      <xdr:row>36</xdr:row>
      <xdr:rowOff>304800</xdr:rowOff>
    </xdr:from>
    <xdr:to>
      <xdr:col>4</xdr:col>
      <xdr:colOff>381001</xdr:colOff>
      <xdr:row>37</xdr:row>
      <xdr:rowOff>38100</xdr:rowOff>
    </xdr:to>
    <xdr:sp macro="" textlink="">
      <xdr:nvSpPr>
        <xdr:cNvPr id="37" name="Likbent triange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 flipV="1">
          <a:off x="3324226" y="8848725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276226</xdr:colOff>
      <xdr:row>36</xdr:row>
      <xdr:rowOff>152400</xdr:rowOff>
    </xdr:from>
    <xdr:to>
      <xdr:col>4</xdr:col>
      <xdr:colOff>314326</xdr:colOff>
      <xdr:row>36</xdr:row>
      <xdr:rowOff>304800</xdr:rowOff>
    </xdr:to>
    <xdr:cxnSp macro="">
      <xdr:nvCxnSpPr>
        <xdr:cNvPr id="38" name="Vinklad koppling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6" idx="0"/>
          <a:endCxn id="37" idx="3"/>
        </xdr:cNvCxnSpPr>
      </xdr:nvCxnSpPr>
      <xdr:spPr bwMode="auto">
        <a:xfrm rot="16200000" flipH="1">
          <a:off x="3009901" y="8467725"/>
          <a:ext cx="152400" cy="609600"/>
        </a:xfrm>
        <a:prstGeom prst="bentConnector3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266701</xdr:colOff>
      <xdr:row>24</xdr:row>
      <xdr:rowOff>38099</xdr:rowOff>
    </xdr:from>
    <xdr:to>
      <xdr:col>5</xdr:col>
      <xdr:colOff>381000</xdr:colOff>
      <xdr:row>24</xdr:row>
      <xdr:rowOff>161924</xdr:rowOff>
    </xdr:to>
    <xdr:sp macro="" textlink="">
      <xdr:nvSpPr>
        <xdr:cNvPr id="41" name="Likbent triangel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3343276" y="5610224"/>
          <a:ext cx="114299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7</xdr:col>
      <xdr:colOff>14287</xdr:colOff>
      <xdr:row>54</xdr:row>
      <xdr:rowOff>42865</xdr:rowOff>
    </xdr:from>
    <xdr:to>
      <xdr:col>7</xdr:col>
      <xdr:colOff>138112</xdr:colOff>
      <xdr:row>54</xdr:row>
      <xdr:rowOff>176215</xdr:rowOff>
    </xdr:to>
    <xdr:sp macro="" textlink="">
      <xdr:nvSpPr>
        <xdr:cNvPr id="42" name="Likbent triangel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 rot="16200000" flipV="1">
          <a:off x="4857750" y="13077827"/>
          <a:ext cx="133350" cy="12382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323851</xdr:colOff>
      <xdr:row>24</xdr:row>
      <xdr:rowOff>161924</xdr:rowOff>
    </xdr:from>
    <xdr:to>
      <xdr:col>7</xdr:col>
      <xdr:colOff>138113</xdr:colOff>
      <xdr:row>54</xdr:row>
      <xdr:rowOff>109540</xdr:rowOff>
    </xdr:to>
    <xdr:cxnSp macro="">
      <xdr:nvCxnSpPr>
        <xdr:cNvPr id="43" name="Vinklad koppling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42" idx="0"/>
          <a:endCxn id="41" idx="3"/>
        </xdr:cNvCxnSpPr>
      </xdr:nvCxnSpPr>
      <xdr:spPr bwMode="auto">
        <a:xfrm flipH="1" flipV="1">
          <a:off x="3971926" y="5734049"/>
          <a:ext cx="1014412" cy="7367591"/>
        </a:xfrm>
        <a:prstGeom prst="bentConnector4">
          <a:avLst>
            <a:gd name="adj1" fmla="val -72300"/>
            <a:gd name="adj2" fmla="val 85585"/>
          </a:avLst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19051</xdr:colOff>
      <xdr:row>24</xdr:row>
      <xdr:rowOff>57150</xdr:rowOff>
    </xdr:from>
    <xdr:to>
      <xdr:col>12</xdr:col>
      <xdr:colOff>266701</xdr:colOff>
      <xdr:row>24</xdr:row>
      <xdr:rowOff>323850</xdr:rowOff>
    </xdr:to>
    <xdr:sp macro="" textlink="">
      <xdr:nvSpPr>
        <xdr:cNvPr id="60" name="Likbent triangel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 rot="16200000">
          <a:off x="8267701" y="6677025"/>
          <a:ext cx="266700" cy="24765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>
    <xdr:from>
      <xdr:col>11</xdr:col>
      <xdr:colOff>373713</xdr:colOff>
      <xdr:row>14</xdr:row>
      <xdr:rowOff>152400</xdr:rowOff>
    </xdr:from>
    <xdr:to>
      <xdr:col>11</xdr:col>
      <xdr:colOff>383238</xdr:colOff>
      <xdr:row>21</xdr:row>
      <xdr:rowOff>104775</xdr:rowOff>
    </xdr:to>
    <xdr:cxnSp macro="">
      <xdr:nvCxnSpPr>
        <xdr:cNvPr id="4" name="Rak koppl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5" idx="0"/>
          <a:endCxn id="27" idx="3"/>
        </xdr:cNvCxnSpPr>
      </xdr:nvCxnSpPr>
      <xdr:spPr bwMode="auto">
        <a:xfrm>
          <a:off x="7641288" y="3781425"/>
          <a:ext cx="9525" cy="1685925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330199</xdr:colOff>
      <xdr:row>4</xdr:row>
      <xdr:rowOff>31749</xdr:rowOff>
    </xdr:from>
    <xdr:to>
      <xdr:col>11</xdr:col>
      <xdr:colOff>819149</xdr:colOff>
      <xdr:row>5</xdr:row>
      <xdr:rowOff>28575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30199" y="1193799"/>
          <a:ext cx="8423275" cy="806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Ventilationsdata är hämtad från SS 951050:2014 och är återgiven med vederbörligt tillstånd av SIS, Svenska institutet för standarder som också säljer den kompletta standarden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www.sis.se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". Denna mall är framtagen inom projektet ”Utökad grisproduktion på Gotland” som finansieras av Landsbygdsprogrammet 2014-2020 och Leader Gute. Den ursprungliga mallen är gjord av Sivert Johansson, ventilationskonsult djurstallar.</a:t>
          </a:r>
          <a:endParaRPr lang="sv-SE">
            <a:effectLst/>
          </a:endParaRPr>
        </a:p>
      </xdr:txBody>
    </xdr:sp>
    <xdr:clientData/>
  </xdr:twoCellAnchor>
  <xdr:twoCellAnchor editAs="oneCell">
    <xdr:from>
      <xdr:col>12</xdr:col>
      <xdr:colOff>307894</xdr:colOff>
      <xdr:row>3</xdr:row>
      <xdr:rowOff>16327</xdr:rowOff>
    </xdr:from>
    <xdr:to>
      <xdr:col>22</xdr:col>
      <xdr:colOff>212015</xdr:colOff>
      <xdr:row>17</xdr:row>
      <xdr:rowOff>117776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6069" y="864052"/>
          <a:ext cx="5523871" cy="42067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52524</xdr:colOff>
      <xdr:row>26</xdr:row>
      <xdr:rowOff>54427</xdr:rowOff>
    </xdr:from>
    <xdr:to>
      <xdr:col>3</xdr:col>
      <xdr:colOff>1607</xdr:colOff>
      <xdr:row>42</xdr:row>
      <xdr:rowOff>70756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29"/>
        <a:stretch/>
      </xdr:blipFill>
      <xdr:spPr bwMode="auto">
        <a:xfrm>
          <a:off x="297453" y="7260770"/>
          <a:ext cx="2675954" cy="4109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14074</xdr:colOff>
      <xdr:row>1</xdr:row>
      <xdr:rowOff>95249</xdr:rowOff>
    </xdr:from>
    <xdr:to>
      <xdr:col>19</xdr:col>
      <xdr:colOff>22555</xdr:colOff>
      <xdr:row>22</xdr:row>
      <xdr:rowOff>57150</xdr:rowOff>
    </xdr:to>
    <xdr:pic>
      <xdr:nvPicPr>
        <xdr:cNvPr id="4" name="Bildobjekt 2" descr="image00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594" y="476249"/>
          <a:ext cx="4885281" cy="5730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142873</xdr:colOff>
      <xdr:row>0</xdr:row>
      <xdr:rowOff>0</xdr:rowOff>
    </xdr:from>
    <xdr:to>
      <xdr:col>1</xdr:col>
      <xdr:colOff>1654175</xdr:colOff>
      <xdr:row>1</xdr:row>
      <xdr:rowOff>209549</xdr:rowOff>
    </xdr:to>
    <xdr:sp macro="" textlink="">
      <xdr:nvSpPr>
        <xdr:cNvPr id="5" name="Frihandsfigu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380998" y="0"/>
          <a:ext cx="1511302" cy="590549"/>
        </a:xfrm>
        <a:custGeom>
          <a:avLst/>
          <a:gdLst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8314 w 1762300"/>
            <a:gd name="connsiteY11" fmla="*/ 561575 h 723479"/>
            <a:gd name="connsiteX12" fmla="*/ 0 w 1762300"/>
            <a:gd name="connsiteY12" fmla="*/ 542183 h 723479"/>
            <a:gd name="connsiteX13" fmla="*/ 8314 w 1762300"/>
            <a:gd name="connsiteY13" fmla="*/ 542194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8314 w 1762300"/>
            <a:gd name="connsiteY10" fmla="*/ 565265 h 723479"/>
            <a:gd name="connsiteX11" fmla="*/ 0 w 1762300"/>
            <a:gd name="connsiteY11" fmla="*/ 542183 h 723479"/>
            <a:gd name="connsiteX12" fmla="*/ 8314 w 1762300"/>
            <a:gd name="connsiteY12" fmla="*/ 542194 h 723479"/>
            <a:gd name="connsiteX13" fmla="*/ 8314 w 1762300"/>
            <a:gd name="connsiteY13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542194 h 723479"/>
            <a:gd name="connsiteX12" fmla="*/ 8314 w 1762300"/>
            <a:gd name="connsiteY12" fmla="*/ 0 h 723479"/>
            <a:gd name="connsiteX0" fmla="*/ 8314 w 1762300"/>
            <a:gd name="connsiteY0" fmla="*/ 0 h 723479"/>
            <a:gd name="connsiteX1" fmla="*/ 1762300 w 1762300"/>
            <a:gd name="connsiteY1" fmla="*/ 0 h 723479"/>
            <a:gd name="connsiteX2" fmla="*/ 1762300 w 1762300"/>
            <a:gd name="connsiteY2" fmla="*/ 565265 h 723479"/>
            <a:gd name="connsiteX3" fmla="*/ 1737254 w 1762300"/>
            <a:gd name="connsiteY3" fmla="*/ 565265 h 723479"/>
            <a:gd name="connsiteX4" fmla="*/ 1735156 w 1762300"/>
            <a:gd name="connsiteY4" fmla="*/ 567005 h 723479"/>
            <a:gd name="connsiteX5" fmla="*/ 1535708 w 1762300"/>
            <a:gd name="connsiteY5" fmla="*/ 612565 h 723479"/>
            <a:gd name="connsiteX6" fmla="*/ 805579 w 1762300"/>
            <a:gd name="connsiteY6" fmla="*/ 587043 h 723479"/>
            <a:gd name="connsiteX7" fmla="*/ 201336 w 1762300"/>
            <a:gd name="connsiteY7" fmla="*/ 723158 h 723479"/>
            <a:gd name="connsiteX8" fmla="*/ 25265 w 1762300"/>
            <a:gd name="connsiteY8" fmla="*/ 601111 h 723479"/>
            <a:gd name="connsiteX9" fmla="*/ 9896 w 1762300"/>
            <a:gd name="connsiteY9" fmla="*/ 565265 h 723479"/>
            <a:gd name="connsiteX10" fmla="*/ 0 w 1762300"/>
            <a:gd name="connsiteY10" fmla="*/ 542183 h 723479"/>
            <a:gd name="connsiteX11" fmla="*/ 8314 w 1762300"/>
            <a:gd name="connsiteY11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28940 w 1753986"/>
            <a:gd name="connsiteY3" fmla="*/ 565265 h 723479"/>
            <a:gd name="connsiteX4" fmla="*/ 1726842 w 1753986"/>
            <a:gd name="connsiteY4" fmla="*/ 567005 h 723479"/>
            <a:gd name="connsiteX5" fmla="*/ 1527394 w 1753986"/>
            <a:gd name="connsiteY5" fmla="*/ 612565 h 723479"/>
            <a:gd name="connsiteX6" fmla="*/ 797265 w 1753986"/>
            <a:gd name="connsiteY6" fmla="*/ 587043 h 723479"/>
            <a:gd name="connsiteX7" fmla="*/ 193022 w 1753986"/>
            <a:gd name="connsiteY7" fmla="*/ 723158 h 723479"/>
            <a:gd name="connsiteX8" fmla="*/ 16951 w 1753986"/>
            <a:gd name="connsiteY8" fmla="*/ 601111 h 723479"/>
            <a:gd name="connsiteX9" fmla="*/ 1582 w 1753986"/>
            <a:gd name="connsiteY9" fmla="*/ 565265 h 723479"/>
            <a:gd name="connsiteX10" fmla="*/ 0 w 1753986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28940 w 1768752"/>
            <a:gd name="connsiteY3" fmla="*/ 565265 h 723479"/>
            <a:gd name="connsiteX4" fmla="*/ 1768752 w 1768752"/>
            <a:gd name="connsiteY4" fmla="*/ 643205 h 723479"/>
            <a:gd name="connsiteX5" fmla="*/ 1527394 w 1768752"/>
            <a:gd name="connsiteY5" fmla="*/ 612565 h 723479"/>
            <a:gd name="connsiteX6" fmla="*/ 797265 w 1768752"/>
            <a:gd name="connsiteY6" fmla="*/ 587043 h 723479"/>
            <a:gd name="connsiteX7" fmla="*/ 193022 w 1768752"/>
            <a:gd name="connsiteY7" fmla="*/ 723158 h 723479"/>
            <a:gd name="connsiteX8" fmla="*/ 16951 w 1768752"/>
            <a:gd name="connsiteY8" fmla="*/ 601111 h 723479"/>
            <a:gd name="connsiteX9" fmla="*/ 1582 w 1768752"/>
            <a:gd name="connsiteY9" fmla="*/ 565265 h 723479"/>
            <a:gd name="connsiteX10" fmla="*/ 0 w 1768752"/>
            <a:gd name="connsiteY10" fmla="*/ 0 h 723479"/>
            <a:gd name="connsiteX0" fmla="*/ 0 w 1768752"/>
            <a:gd name="connsiteY0" fmla="*/ 0 h 723479"/>
            <a:gd name="connsiteX1" fmla="*/ 1753986 w 1768752"/>
            <a:gd name="connsiteY1" fmla="*/ 0 h 723479"/>
            <a:gd name="connsiteX2" fmla="*/ 1753986 w 1768752"/>
            <a:gd name="connsiteY2" fmla="*/ 565265 h 723479"/>
            <a:gd name="connsiteX3" fmla="*/ 1768752 w 1768752"/>
            <a:gd name="connsiteY3" fmla="*/ 643205 h 723479"/>
            <a:gd name="connsiteX4" fmla="*/ 1527394 w 1768752"/>
            <a:gd name="connsiteY4" fmla="*/ 612565 h 723479"/>
            <a:gd name="connsiteX5" fmla="*/ 797265 w 1768752"/>
            <a:gd name="connsiteY5" fmla="*/ 587043 h 723479"/>
            <a:gd name="connsiteX6" fmla="*/ 193022 w 1768752"/>
            <a:gd name="connsiteY6" fmla="*/ 723158 h 723479"/>
            <a:gd name="connsiteX7" fmla="*/ 16951 w 1768752"/>
            <a:gd name="connsiteY7" fmla="*/ 601111 h 723479"/>
            <a:gd name="connsiteX8" fmla="*/ 1582 w 1768752"/>
            <a:gd name="connsiteY8" fmla="*/ 565265 h 723479"/>
            <a:gd name="connsiteX9" fmla="*/ 0 w 1768752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715412 w 1753986"/>
            <a:gd name="connsiteY3" fmla="*/ 61653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69692 w 1753986"/>
            <a:gd name="connsiteY3" fmla="*/ 60510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681122 w 1753986"/>
            <a:gd name="connsiteY3" fmla="*/ 612725 h 723479"/>
            <a:gd name="connsiteX4" fmla="*/ 1527394 w 1753986"/>
            <a:gd name="connsiteY4" fmla="*/ 612565 h 723479"/>
            <a:gd name="connsiteX5" fmla="*/ 797265 w 1753986"/>
            <a:gd name="connsiteY5" fmla="*/ 587043 h 723479"/>
            <a:gd name="connsiteX6" fmla="*/ 193022 w 1753986"/>
            <a:gd name="connsiteY6" fmla="*/ 723158 h 723479"/>
            <a:gd name="connsiteX7" fmla="*/ 16951 w 1753986"/>
            <a:gd name="connsiteY7" fmla="*/ 601111 h 723479"/>
            <a:gd name="connsiteX8" fmla="*/ 1582 w 1753986"/>
            <a:gd name="connsiteY8" fmla="*/ 565265 h 723479"/>
            <a:gd name="connsiteX9" fmla="*/ 0 w 1753986"/>
            <a:gd name="connsiteY9" fmla="*/ 0 h 723479"/>
            <a:gd name="connsiteX0" fmla="*/ 0 w 1753986"/>
            <a:gd name="connsiteY0" fmla="*/ 0 h 723479"/>
            <a:gd name="connsiteX1" fmla="*/ 1753986 w 1753986"/>
            <a:gd name="connsiteY1" fmla="*/ 0 h 723479"/>
            <a:gd name="connsiteX2" fmla="*/ 1753986 w 1753986"/>
            <a:gd name="connsiteY2" fmla="*/ 565265 h 723479"/>
            <a:gd name="connsiteX3" fmla="*/ 1527394 w 1753986"/>
            <a:gd name="connsiteY3" fmla="*/ 612565 h 723479"/>
            <a:gd name="connsiteX4" fmla="*/ 797265 w 1753986"/>
            <a:gd name="connsiteY4" fmla="*/ 587043 h 723479"/>
            <a:gd name="connsiteX5" fmla="*/ 193022 w 1753986"/>
            <a:gd name="connsiteY5" fmla="*/ 723158 h 723479"/>
            <a:gd name="connsiteX6" fmla="*/ 16951 w 1753986"/>
            <a:gd name="connsiteY6" fmla="*/ 601111 h 723479"/>
            <a:gd name="connsiteX7" fmla="*/ 1582 w 1753986"/>
            <a:gd name="connsiteY7" fmla="*/ 565265 h 723479"/>
            <a:gd name="connsiteX8" fmla="*/ 0 w 1753986"/>
            <a:gd name="connsiteY8" fmla="*/ 0 h 723479"/>
            <a:gd name="connsiteX0" fmla="*/ 0 w 1753986"/>
            <a:gd name="connsiteY0" fmla="*/ 0 h 677892"/>
            <a:gd name="connsiteX1" fmla="*/ 1753986 w 1753986"/>
            <a:gd name="connsiteY1" fmla="*/ 0 h 677892"/>
            <a:gd name="connsiteX2" fmla="*/ 1753986 w 1753986"/>
            <a:gd name="connsiteY2" fmla="*/ 565265 h 677892"/>
            <a:gd name="connsiteX3" fmla="*/ 1527394 w 1753986"/>
            <a:gd name="connsiteY3" fmla="*/ 612565 h 677892"/>
            <a:gd name="connsiteX4" fmla="*/ 797265 w 1753986"/>
            <a:gd name="connsiteY4" fmla="*/ 587043 h 677892"/>
            <a:gd name="connsiteX5" fmla="*/ 273032 w 1753986"/>
            <a:gd name="connsiteY5" fmla="*/ 677438 h 677892"/>
            <a:gd name="connsiteX6" fmla="*/ 16951 w 1753986"/>
            <a:gd name="connsiteY6" fmla="*/ 601111 h 677892"/>
            <a:gd name="connsiteX7" fmla="*/ 1582 w 1753986"/>
            <a:gd name="connsiteY7" fmla="*/ 565265 h 677892"/>
            <a:gd name="connsiteX8" fmla="*/ 0 w 1753986"/>
            <a:gd name="connsiteY8" fmla="*/ 0 h 677892"/>
            <a:gd name="connsiteX0" fmla="*/ 0 w 1753986"/>
            <a:gd name="connsiteY0" fmla="*/ 0 h 696473"/>
            <a:gd name="connsiteX1" fmla="*/ 1753986 w 1753986"/>
            <a:gd name="connsiteY1" fmla="*/ 0 h 696473"/>
            <a:gd name="connsiteX2" fmla="*/ 1753986 w 1753986"/>
            <a:gd name="connsiteY2" fmla="*/ 565265 h 696473"/>
            <a:gd name="connsiteX3" fmla="*/ 1527394 w 1753986"/>
            <a:gd name="connsiteY3" fmla="*/ 696385 h 696473"/>
            <a:gd name="connsiteX4" fmla="*/ 797265 w 1753986"/>
            <a:gd name="connsiteY4" fmla="*/ 587043 h 696473"/>
            <a:gd name="connsiteX5" fmla="*/ 273032 w 1753986"/>
            <a:gd name="connsiteY5" fmla="*/ 677438 h 696473"/>
            <a:gd name="connsiteX6" fmla="*/ 16951 w 1753986"/>
            <a:gd name="connsiteY6" fmla="*/ 601111 h 696473"/>
            <a:gd name="connsiteX7" fmla="*/ 1582 w 1753986"/>
            <a:gd name="connsiteY7" fmla="*/ 565265 h 696473"/>
            <a:gd name="connsiteX8" fmla="*/ 0 w 1753986"/>
            <a:gd name="connsiteY8" fmla="*/ 0 h 696473"/>
            <a:gd name="connsiteX0" fmla="*/ 0 w 1753986"/>
            <a:gd name="connsiteY0" fmla="*/ 0 h 677850"/>
            <a:gd name="connsiteX1" fmla="*/ 1753986 w 1753986"/>
            <a:gd name="connsiteY1" fmla="*/ 0 h 677850"/>
            <a:gd name="connsiteX2" fmla="*/ 1753986 w 1753986"/>
            <a:gd name="connsiteY2" fmla="*/ 565265 h 677850"/>
            <a:gd name="connsiteX3" fmla="*/ 1527394 w 1753986"/>
            <a:gd name="connsiteY3" fmla="*/ 669715 h 677850"/>
            <a:gd name="connsiteX4" fmla="*/ 797265 w 1753986"/>
            <a:gd name="connsiteY4" fmla="*/ 587043 h 677850"/>
            <a:gd name="connsiteX5" fmla="*/ 273032 w 1753986"/>
            <a:gd name="connsiteY5" fmla="*/ 677438 h 677850"/>
            <a:gd name="connsiteX6" fmla="*/ 16951 w 1753986"/>
            <a:gd name="connsiteY6" fmla="*/ 601111 h 677850"/>
            <a:gd name="connsiteX7" fmla="*/ 1582 w 1753986"/>
            <a:gd name="connsiteY7" fmla="*/ 565265 h 677850"/>
            <a:gd name="connsiteX8" fmla="*/ 0 w 1753986"/>
            <a:gd name="connsiteY8" fmla="*/ 0 h 677850"/>
            <a:gd name="connsiteX0" fmla="*/ 0 w 1753986"/>
            <a:gd name="connsiteY0" fmla="*/ 0 h 677858"/>
            <a:gd name="connsiteX1" fmla="*/ 1753986 w 1753986"/>
            <a:gd name="connsiteY1" fmla="*/ 0 h 677858"/>
            <a:gd name="connsiteX2" fmla="*/ 1753986 w 1753986"/>
            <a:gd name="connsiteY2" fmla="*/ 565265 h 677858"/>
            <a:gd name="connsiteX3" fmla="*/ 1405474 w 1753986"/>
            <a:gd name="connsiteY3" fmla="*/ 658285 h 677858"/>
            <a:gd name="connsiteX4" fmla="*/ 797265 w 1753986"/>
            <a:gd name="connsiteY4" fmla="*/ 587043 h 677858"/>
            <a:gd name="connsiteX5" fmla="*/ 273032 w 1753986"/>
            <a:gd name="connsiteY5" fmla="*/ 677438 h 677858"/>
            <a:gd name="connsiteX6" fmla="*/ 16951 w 1753986"/>
            <a:gd name="connsiteY6" fmla="*/ 601111 h 677858"/>
            <a:gd name="connsiteX7" fmla="*/ 1582 w 1753986"/>
            <a:gd name="connsiteY7" fmla="*/ 565265 h 677858"/>
            <a:gd name="connsiteX8" fmla="*/ 0 w 1753986"/>
            <a:gd name="connsiteY8" fmla="*/ 0 h 677858"/>
            <a:gd name="connsiteX0" fmla="*/ 0 w 1753986"/>
            <a:gd name="connsiteY0" fmla="*/ 0 h 677861"/>
            <a:gd name="connsiteX1" fmla="*/ 1753986 w 1753986"/>
            <a:gd name="connsiteY1" fmla="*/ 0 h 677861"/>
            <a:gd name="connsiteX2" fmla="*/ 1753986 w 1753986"/>
            <a:gd name="connsiteY2" fmla="*/ 565265 h 677861"/>
            <a:gd name="connsiteX3" fmla="*/ 1367374 w 1753986"/>
            <a:gd name="connsiteY3" fmla="*/ 654475 h 677861"/>
            <a:gd name="connsiteX4" fmla="*/ 797265 w 1753986"/>
            <a:gd name="connsiteY4" fmla="*/ 587043 h 677861"/>
            <a:gd name="connsiteX5" fmla="*/ 273032 w 1753986"/>
            <a:gd name="connsiteY5" fmla="*/ 677438 h 677861"/>
            <a:gd name="connsiteX6" fmla="*/ 16951 w 1753986"/>
            <a:gd name="connsiteY6" fmla="*/ 601111 h 677861"/>
            <a:gd name="connsiteX7" fmla="*/ 1582 w 1753986"/>
            <a:gd name="connsiteY7" fmla="*/ 565265 h 677861"/>
            <a:gd name="connsiteX8" fmla="*/ 0 w 1753986"/>
            <a:gd name="connsiteY8" fmla="*/ 0 h 677861"/>
            <a:gd name="connsiteX0" fmla="*/ 0 w 1753986"/>
            <a:gd name="connsiteY0" fmla="*/ 0 h 677863"/>
            <a:gd name="connsiteX1" fmla="*/ 1753986 w 1753986"/>
            <a:gd name="connsiteY1" fmla="*/ 0 h 677863"/>
            <a:gd name="connsiteX2" fmla="*/ 1753986 w 1753986"/>
            <a:gd name="connsiteY2" fmla="*/ 565265 h 677863"/>
            <a:gd name="connsiteX3" fmla="*/ 1355944 w 1753986"/>
            <a:gd name="connsiteY3" fmla="*/ 650665 h 677863"/>
            <a:gd name="connsiteX4" fmla="*/ 797265 w 1753986"/>
            <a:gd name="connsiteY4" fmla="*/ 587043 h 677863"/>
            <a:gd name="connsiteX5" fmla="*/ 273032 w 1753986"/>
            <a:gd name="connsiteY5" fmla="*/ 677438 h 677863"/>
            <a:gd name="connsiteX6" fmla="*/ 16951 w 1753986"/>
            <a:gd name="connsiteY6" fmla="*/ 601111 h 677863"/>
            <a:gd name="connsiteX7" fmla="*/ 1582 w 1753986"/>
            <a:gd name="connsiteY7" fmla="*/ 565265 h 677863"/>
            <a:gd name="connsiteX8" fmla="*/ 0 w 1753986"/>
            <a:gd name="connsiteY8" fmla="*/ 0 h 677863"/>
            <a:gd name="connsiteX0" fmla="*/ 0 w 1753986"/>
            <a:gd name="connsiteY0" fmla="*/ 0 h 677545"/>
            <a:gd name="connsiteX1" fmla="*/ 1753986 w 1753986"/>
            <a:gd name="connsiteY1" fmla="*/ 0 h 677545"/>
            <a:gd name="connsiteX2" fmla="*/ 1753986 w 1753986"/>
            <a:gd name="connsiteY2" fmla="*/ 565265 h 677545"/>
            <a:gd name="connsiteX3" fmla="*/ 1355944 w 1753986"/>
            <a:gd name="connsiteY3" fmla="*/ 650665 h 677545"/>
            <a:gd name="connsiteX4" fmla="*/ 797265 w 1753986"/>
            <a:gd name="connsiteY4" fmla="*/ 587043 h 677545"/>
            <a:gd name="connsiteX5" fmla="*/ 273032 w 1753986"/>
            <a:gd name="connsiteY5" fmla="*/ 677438 h 677545"/>
            <a:gd name="connsiteX6" fmla="*/ 1582 w 1753986"/>
            <a:gd name="connsiteY6" fmla="*/ 565265 h 677545"/>
            <a:gd name="connsiteX7" fmla="*/ 0 w 1753986"/>
            <a:gd name="connsiteY7" fmla="*/ 0 h 677545"/>
            <a:gd name="connsiteX0" fmla="*/ 0 w 1753986"/>
            <a:gd name="connsiteY0" fmla="*/ 0 h 669933"/>
            <a:gd name="connsiteX1" fmla="*/ 1753986 w 1753986"/>
            <a:gd name="connsiteY1" fmla="*/ 0 h 669933"/>
            <a:gd name="connsiteX2" fmla="*/ 1753986 w 1753986"/>
            <a:gd name="connsiteY2" fmla="*/ 565265 h 669933"/>
            <a:gd name="connsiteX3" fmla="*/ 1355944 w 1753986"/>
            <a:gd name="connsiteY3" fmla="*/ 650665 h 669933"/>
            <a:gd name="connsiteX4" fmla="*/ 797265 w 1753986"/>
            <a:gd name="connsiteY4" fmla="*/ 587043 h 669933"/>
            <a:gd name="connsiteX5" fmla="*/ 307322 w 1753986"/>
            <a:gd name="connsiteY5" fmla="*/ 669818 h 669933"/>
            <a:gd name="connsiteX6" fmla="*/ 1582 w 1753986"/>
            <a:gd name="connsiteY6" fmla="*/ 565265 h 669933"/>
            <a:gd name="connsiteX7" fmla="*/ 0 w 1753986"/>
            <a:gd name="connsiteY7" fmla="*/ 0 h 669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3986" h="669933">
              <a:moveTo>
                <a:pt x="0" y="0"/>
              </a:moveTo>
              <a:lnTo>
                <a:pt x="1753986" y="0"/>
              </a:lnTo>
              <a:lnTo>
                <a:pt x="1753986" y="565265"/>
              </a:lnTo>
              <a:cubicBezTo>
                <a:pt x="1716221" y="667359"/>
                <a:pt x="1515398" y="647035"/>
                <a:pt x="1355944" y="650665"/>
              </a:cubicBezTo>
              <a:cubicBezTo>
                <a:pt x="1196491" y="654295"/>
                <a:pt x="972035" y="583851"/>
                <a:pt x="797265" y="587043"/>
              </a:cubicBezTo>
              <a:cubicBezTo>
                <a:pt x="622495" y="590235"/>
                <a:pt x="439936" y="673448"/>
                <a:pt x="307322" y="669818"/>
              </a:cubicBezTo>
              <a:cubicBezTo>
                <a:pt x="174708" y="666188"/>
                <a:pt x="47087" y="678171"/>
                <a:pt x="1582" y="565265"/>
              </a:cubicBezTo>
              <a:cubicBezTo>
                <a:pt x="1055" y="376843"/>
                <a:pt x="527" y="188422"/>
                <a:pt x="0" y="0"/>
              </a:cubicBezTo>
              <a:close/>
            </a:path>
          </a:pathLst>
        </a:custGeom>
        <a:solidFill>
          <a:srgbClr val="173A5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/>
            <a:t>DATA SIS</a:t>
          </a:r>
        </a:p>
      </xdr:txBody>
    </xdr:sp>
    <xdr:clientData/>
  </xdr:twoCellAnchor>
  <xdr:twoCellAnchor>
    <xdr:from>
      <xdr:col>0</xdr:col>
      <xdr:colOff>209550</xdr:colOff>
      <xdr:row>3</xdr:row>
      <xdr:rowOff>38100</xdr:rowOff>
    </xdr:from>
    <xdr:to>
      <xdr:col>9</xdr:col>
      <xdr:colOff>685800</xdr:colOff>
      <xdr:row>3</xdr:row>
      <xdr:rowOff>556684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9550" y="1219200"/>
          <a:ext cx="6372225" cy="518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Tabellerna och ventilationsdata är hämtade från SS 951050:2014 och är återgiven med vederbörligt tillstånd av SIS, Svenska institutet för standarder som också säljer den kompletta standarden </a:t>
          </a:r>
          <a:r>
            <a:rPr lang="sv-SE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www.sis.se</a:t>
          </a: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".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100" b="0"/>
        </a:p>
      </xdr:txBody>
    </xdr:sp>
    <xdr:clientData/>
  </xdr:twoCellAnchor>
  <xdr:twoCellAnchor>
    <xdr:from>
      <xdr:col>1</xdr:col>
      <xdr:colOff>92528</xdr:colOff>
      <xdr:row>21</xdr:row>
      <xdr:rowOff>92529</xdr:rowOff>
    </xdr:from>
    <xdr:to>
      <xdr:col>1</xdr:col>
      <xdr:colOff>261257</xdr:colOff>
      <xdr:row>22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337457" y="6406243"/>
          <a:ext cx="168729" cy="163286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T64"/>
  <sheetViews>
    <sheetView showGridLines="0" showRowColHeaders="0" tabSelected="1" workbookViewId="0">
      <selection activeCell="U4" sqref="U4"/>
    </sheetView>
  </sheetViews>
  <sheetFormatPr defaultRowHeight="13.2" x14ac:dyDescent="0.25"/>
  <cols>
    <col min="1" max="1" width="2.109375" customWidth="1"/>
    <col min="11" max="11" width="14.5546875" customWidth="1"/>
  </cols>
  <sheetData>
    <row r="1" spans="2:20" s="1" customFormat="1" ht="30" customHeight="1" x14ac:dyDescent="0.25">
      <c r="C1" s="169"/>
      <c r="D1" s="169"/>
      <c r="E1" s="169"/>
      <c r="F1" s="1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9.2" customHeight="1" x14ac:dyDescent="0.25"/>
    <row r="3" spans="2:20" s="6" customFormat="1" ht="20.55" customHeight="1" x14ac:dyDescent="0.25">
      <c r="B3" s="6" t="s">
        <v>133</v>
      </c>
    </row>
    <row r="4" spans="2:20" ht="106.05" customHeight="1" x14ac:dyDescent="0.25"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2:20" ht="7.5" customHeight="1" x14ac:dyDescent="0.25">
      <c r="B5" s="165"/>
    </row>
    <row r="6" spans="2:20" ht="21" x14ac:dyDescent="0.25">
      <c r="B6" s="172" t="s">
        <v>72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2:20" ht="83.7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0" ht="19.350000000000001" customHeight="1" x14ac:dyDescent="0.25">
      <c r="B8" s="168" t="s">
        <v>117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2:20" ht="13.8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2:20" ht="13.35" customHeight="1" x14ac:dyDescent="0.25">
      <c r="B10" s="22"/>
      <c r="C10" s="154"/>
      <c r="D10" s="155" t="s">
        <v>119</v>
      </c>
      <c r="E10" s="146"/>
      <c r="F10" s="23"/>
      <c r="G10" s="23"/>
      <c r="H10" s="23"/>
      <c r="I10" s="23"/>
      <c r="J10" s="23"/>
      <c r="K10" s="23"/>
      <c r="L10" s="23"/>
    </row>
    <row r="11" spans="2:20" ht="13.8" x14ac:dyDescent="0.2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3" spans="2:20" ht="18.45" customHeight="1" x14ac:dyDescent="0.25">
      <c r="B13" s="168" t="s">
        <v>120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2:20" ht="12" customHeight="1" x14ac:dyDescent="0.25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2:20" ht="13.8" x14ac:dyDescent="0.25">
      <c r="B15" s="146"/>
      <c r="C15" s="197" t="s">
        <v>26</v>
      </c>
      <c r="D15" s="198"/>
      <c r="E15" s="156" t="s">
        <v>73</v>
      </c>
      <c r="F15" s="157"/>
      <c r="G15" s="157"/>
      <c r="H15" s="157"/>
      <c r="I15" s="157"/>
      <c r="J15" s="157"/>
      <c r="K15" s="157"/>
      <c r="L15" s="158"/>
    </row>
    <row r="16" spans="2:20" ht="13.8" x14ac:dyDescent="0.25">
      <c r="B16" s="22"/>
      <c r="C16" s="164"/>
      <c r="D16" s="164"/>
      <c r="E16" s="156"/>
      <c r="F16" s="157"/>
      <c r="G16" s="157"/>
      <c r="H16" s="157"/>
      <c r="I16" s="157"/>
      <c r="J16" s="157"/>
      <c r="K16" s="157"/>
      <c r="L16" s="158"/>
    </row>
    <row r="17" spans="1:12" ht="13.8" x14ac:dyDescent="0.25">
      <c r="B17" s="146"/>
      <c r="C17" s="189" t="s">
        <v>74</v>
      </c>
      <c r="D17" s="190"/>
      <c r="E17" s="159" t="s">
        <v>122</v>
      </c>
      <c r="F17" s="160"/>
      <c r="G17" s="160"/>
      <c r="H17" s="160"/>
      <c r="I17" s="160"/>
      <c r="J17" s="160"/>
      <c r="K17" s="160"/>
      <c r="L17" s="161"/>
    </row>
    <row r="18" spans="1:12" ht="16.5" customHeight="1" x14ac:dyDescent="0.25">
      <c r="B18" s="146"/>
      <c r="C18" s="191"/>
      <c r="D18" s="192"/>
      <c r="E18" s="162"/>
      <c r="F18" s="163"/>
      <c r="G18" s="163"/>
      <c r="H18" s="163"/>
      <c r="I18" s="163"/>
      <c r="J18" s="163"/>
      <c r="K18" s="163"/>
      <c r="L18" s="163"/>
    </row>
    <row r="19" spans="1:12" ht="12.75" customHeight="1" x14ac:dyDescent="0.25">
      <c r="B19" s="146"/>
      <c r="C19" s="193" t="s">
        <v>121</v>
      </c>
      <c r="D19" s="194"/>
      <c r="E19" s="185" t="s">
        <v>75</v>
      </c>
      <c r="F19" s="186"/>
      <c r="G19" s="186"/>
      <c r="H19" s="186"/>
      <c r="I19" s="186"/>
      <c r="J19" s="186"/>
      <c r="K19" s="186"/>
      <c r="L19" s="186"/>
    </row>
    <row r="20" spans="1:12" ht="13.8" x14ac:dyDescent="0.25">
      <c r="B20" s="18"/>
      <c r="C20" s="195"/>
      <c r="D20" s="196"/>
      <c r="E20" s="187"/>
      <c r="F20" s="188"/>
      <c r="G20" s="188"/>
      <c r="H20" s="188"/>
      <c r="I20" s="188"/>
      <c r="J20" s="188"/>
      <c r="K20" s="188"/>
      <c r="L20" s="188"/>
    </row>
    <row r="21" spans="1:12" ht="13.8" x14ac:dyDescent="0.25">
      <c r="A21" s="120"/>
      <c r="B21" s="3"/>
      <c r="C21" s="153"/>
      <c r="D21" s="153"/>
      <c r="E21" s="3"/>
      <c r="F21" s="3"/>
      <c r="G21" s="3"/>
      <c r="H21" s="3"/>
      <c r="I21" s="3"/>
      <c r="J21" s="3"/>
      <c r="K21" s="3"/>
      <c r="L21" s="3"/>
    </row>
    <row r="23" spans="1:12" ht="18.45" customHeight="1" x14ac:dyDescent="0.25">
      <c r="B23" s="168" t="s">
        <v>118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ht="13.8" x14ac:dyDescent="0.25">
      <c r="B24" s="18"/>
      <c r="C24" s="153"/>
      <c r="D24" s="153"/>
      <c r="E24" s="3"/>
      <c r="F24" s="3"/>
      <c r="G24" s="3"/>
      <c r="H24" s="3"/>
      <c r="I24" s="3"/>
      <c r="J24" s="3"/>
      <c r="K24" s="3"/>
      <c r="L24" s="3"/>
    </row>
    <row r="25" spans="1:12" ht="15" customHeight="1" x14ac:dyDescent="0.25">
      <c r="B25" s="18"/>
      <c r="C25" s="173" t="s">
        <v>115</v>
      </c>
      <c r="D25" s="174"/>
      <c r="E25" s="202" t="s">
        <v>127</v>
      </c>
      <c r="F25" s="203"/>
      <c r="G25" s="203"/>
      <c r="H25" s="203"/>
      <c r="I25" s="203"/>
      <c r="J25" s="203"/>
      <c r="K25" s="203"/>
      <c r="L25" s="3"/>
    </row>
    <row r="26" spans="1:12" ht="15" customHeight="1" x14ac:dyDescent="0.25">
      <c r="B26" s="18"/>
      <c r="C26" s="173"/>
      <c r="D26" s="174"/>
      <c r="E26" s="202"/>
      <c r="F26" s="203"/>
      <c r="G26" s="203"/>
      <c r="H26" s="203"/>
      <c r="I26" s="203"/>
      <c r="J26" s="203"/>
      <c r="K26" s="203"/>
      <c r="L26" s="3"/>
    </row>
    <row r="27" spans="1:12" ht="15" customHeight="1" x14ac:dyDescent="0.25">
      <c r="B27" s="18"/>
      <c r="C27" s="173"/>
      <c r="D27" s="174"/>
      <c r="E27" s="202"/>
      <c r="F27" s="203"/>
      <c r="G27" s="203"/>
      <c r="H27" s="203"/>
      <c r="I27" s="203"/>
      <c r="J27" s="203"/>
      <c r="K27" s="203"/>
      <c r="L27" s="3"/>
    </row>
    <row r="28" spans="1:12" ht="15" customHeight="1" x14ac:dyDescent="0.25">
      <c r="B28" s="18"/>
      <c r="C28" s="175" t="s">
        <v>116</v>
      </c>
      <c r="D28" s="176"/>
      <c r="E28" s="148"/>
      <c r="F28" s="150"/>
      <c r="G28" s="144"/>
      <c r="H28" s="144"/>
      <c r="I28" s="144"/>
      <c r="J28" s="144"/>
      <c r="K28" s="144"/>
      <c r="L28" s="3"/>
    </row>
    <row r="29" spans="1:12" ht="15" customHeight="1" x14ac:dyDescent="0.25">
      <c r="B29" s="18"/>
      <c r="C29" s="177"/>
      <c r="D29" s="178"/>
      <c r="E29" s="147" t="s">
        <v>77</v>
      </c>
      <c r="F29" s="151"/>
      <c r="G29" s="3"/>
      <c r="H29" s="3"/>
      <c r="I29" s="3"/>
      <c r="J29" s="3"/>
      <c r="K29" s="3"/>
      <c r="L29" s="3"/>
    </row>
    <row r="30" spans="1:12" ht="15" customHeight="1" x14ac:dyDescent="0.25">
      <c r="B30" s="18"/>
      <c r="C30" s="177"/>
      <c r="D30" s="178"/>
      <c r="E30" s="149"/>
      <c r="F30" s="152"/>
      <c r="G30" s="145"/>
      <c r="H30" s="145"/>
      <c r="I30" s="145"/>
      <c r="J30" s="145"/>
      <c r="K30" s="145"/>
      <c r="L30" s="3"/>
    </row>
    <row r="31" spans="1:12" ht="15" customHeight="1" x14ac:dyDescent="0.25">
      <c r="B31" s="18"/>
      <c r="C31" s="181" t="s">
        <v>78</v>
      </c>
      <c r="D31" s="182"/>
      <c r="E31" s="147" t="s">
        <v>80</v>
      </c>
      <c r="F31" s="146"/>
      <c r="G31" s="3"/>
      <c r="H31" s="3"/>
      <c r="I31" s="3"/>
      <c r="J31" s="3"/>
      <c r="K31" s="3"/>
      <c r="L31" s="3"/>
    </row>
    <row r="32" spans="1:12" ht="15" customHeight="1" x14ac:dyDescent="0.25">
      <c r="B32" s="18"/>
      <c r="C32" s="183"/>
      <c r="D32" s="184"/>
      <c r="E32" s="147" t="s">
        <v>79</v>
      </c>
      <c r="F32" s="146"/>
      <c r="G32" s="3"/>
      <c r="H32" s="3"/>
      <c r="I32" s="3"/>
      <c r="J32" s="3"/>
      <c r="K32" s="3"/>
      <c r="L32" s="3"/>
    </row>
    <row r="33" spans="2:12" ht="13.8" x14ac:dyDescent="0.25"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3.8" x14ac:dyDescent="0.25"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3.8" x14ac:dyDescent="0.25"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3.8" x14ac:dyDescent="0.25">
      <c r="B36" s="18"/>
      <c r="C36" s="3"/>
      <c r="D36" s="3"/>
      <c r="E36" s="121" t="s">
        <v>128</v>
      </c>
      <c r="F36" s="3"/>
      <c r="G36" s="3"/>
      <c r="H36" s="3"/>
      <c r="I36" s="3"/>
      <c r="J36" s="3"/>
      <c r="K36" s="3"/>
      <c r="L36" s="3"/>
    </row>
    <row r="37" spans="2:12" ht="12.9" customHeight="1" x14ac:dyDescent="0.25">
      <c r="B37" s="179" t="s">
        <v>76</v>
      </c>
      <c r="C37" s="180"/>
      <c r="D37" s="29"/>
      <c r="E37" s="4"/>
      <c r="F37" s="118" t="s">
        <v>16</v>
      </c>
      <c r="G37" s="4"/>
      <c r="H37" s="4"/>
      <c r="I37" s="4"/>
      <c r="J37" s="204" t="s">
        <v>81</v>
      </c>
      <c r="K37" s="29"/>
      <c r="L37" s="3"/>
    </row>
    <row r="38" spans="2:12" ht="13.8" x14ac:dyDescent="0.25">
      <c r="B38" s="179"/>
      <c r="C38" s="180"/>
      <c r="D38" s="170" t="s">
        <v>23</v>
      </c>
      <c r="E38" s="3"/>
      <c r="F38" s="3"/>
      <c r="G38" s="3"/>
      <c r="H38" s="3"/>
      <c r="I38" s="171" t="s">
        <v>24</v>
      </c>
      <c r="J38" s="205"/>
      <c r="K38" s="3"/>
      <c r="L38" s="3"/>
    </row>
    <row r="39" spans="2:12" ht="12.75" customHeight="1" x14ac:dyDescent="0.25">
      <c r="B39" s="179"/>
      <c r="C39" s="180"/>
      <c r="D39" s="170"/>
      <c r="E39" s="207" t="s">
        <v>70</v>
      </c>
      <c r="F39" s="207"/>
      <c r="G39" s="207"/>
      <c r="H39" s="207"/>
      <c r="I39" s="171"/>
      <c r="J39" s="205"/>
      <c r="K39" s="3"/>
      <c r="L39" s="3"/>
    </row>
    <row r="40" spans="2:12" ht="13.8" x14ac:dyDescent="0.25">
      <c r="B40" s="179"/>
      <c r="C40" s="180"/>
      <c r="D40" s="170"/>
      <c r="E40" s="3"/>
      <c r="F40" s="3"/>
      <c r="G40" s="3"/>
      <c r="H40" s="3"/>
      <c r="I40" s="171"/>
      <c r="J40" s="205"/>
      <c r="K40" s="3"/>
      <c r="L40" s="3"/>
    </row>
    <row r="41" spans="2:12" ht="13.8" x14ac:dyDescent="0.25">
      <c r="B41" s="179"/>
      <c r="C41" s="180"/>
      <c r="D41" s="170"/>
      <c r="E41" s="3"/>
      <c r="F41" s="3"/>
      <c r="G41" s="3"/>
      <c r="H41" s="3"/>
      <c r="I41" s="171"/>
      <c r="J41" s="205"/>
      <c r="K41" s="3"/>
      <c r="L41" s="3"/>
    </row>
    <row r="42" spans="2:12" ht="13.8" x14ac:dyDescent="0.25">
      <c r="B42" s="179"/>
      <c r="C42" s="180"/>
      <c r="D42" s="33"/>
      <c r="E42" s="5"/>
      <c r="F42" s="119" t="s">
        <v>17</v>
      </c>
      <c r="G42" s="5"/>
      <c r="H42" s="5"/>
      <c r="I42" s="5"/>
      <c r="J42" s="205"/>
      <c r="K42" s="3"/>
      <c r="L42" s="3"/>
    </row>
    <row r="43" spans="2:12" ht="13.8" x14ac:dyDescent="0.25">
      <c r="B43" s="18"/>
      <c r="C43" s="3"/>
      <c r="D43" s="29"/>
      <c r="E43" s="4"/>
      <c r="F43" s="4"/>
      <c r="G43" s="4"/>
      <c r="H43" s="4"/>
      <c r="I43" s="34"/>
      <c r="J43" s="205"/>
      <c r="K43" s="3"/>
      <c r="L43" s="3"/>
    </row>
    <row r="44" spans="2:12" ht="13.8" x14ac:dyDescent="0.25">
      <c r="B44" s="18"/>
      <c r="C44" s="3"/>
      <c r="D44" s="35"/>
      <c r="E44" s="3"/>
      <c r="F44" s="3"/>
      <c r="G44" s="3"/>
      <c r="H44" s="3"/>
      <c r="I44" s="36"/>
      <c r="J44" s="205"/>
      <c r="K44" s="3"/>
      <c r="L44" s="3"/>
    </row>
    <row r="45" spans="2:12" ht="13.8" x14ac:dyDescent="0.25">
      <c r="B45" s="18"/>
      <c r="C45" s="3"/>
      <c r="D45" s="35"/>
      <c r="E45" s="3"/>
      <c r="F45" s="3"/>
      <c r="G45" s="3"/>
      <c r="H45" s="3"/>
      <c r="I45" s="36"/>
      <c r="J45" s="205"/>
      <c r="K45" s="3"/>
      <c r="L45" s="3"/>
    </row>
    <row r="46" spans="2:12" ht="13.8" x14ac:dyDescent="0.25">
      <c r="B46" s="18"/>
      <c r="C46" s="3"/>
      <c r="D46" s="35"/>
      <c r="E46" s="208" t="s">
        <v>71</v>
      </c>
      <c r="F46" s="208"/>
      <c r="G46" s="208"/>
      <c r="H46" s="208"/>
      <c r="I46" s="36"/>
      <c r="J46" s="205"/>
      <c r="K46" s="3"/>
      <c r="L46" s="3"/>
    </row>
    <row r="47" spans="2:12" ht="13.8" x14ac:dyDescent="0.25">
      <c r="B47" s="18"/>
      <c r="C47" s="3"/>
      <c r="D47" s="35"/>
      <c r="E47" s="3"/>
      <c r="F47" s="3"/>
      <c r="G47" s="3"/>
      <c r="H47" s="3"/>
      <c r="I47" s="36"/>
      <c r="J47" s="205"/>
      <c r="K47" s="3"/>
      <c r="L47" s="3"/>
    </row>
    <row r="48" spans="2:12" ht="13.8" x14ac:dyDescent="0.25">
      <c r="B48" s="18"/>
      <c r="C48" s="3"/>
      <c r="D48" s="33"/>
      <c r="E48" s="5"/>
      <c r="F48" s="5"/>
      <c r="G48" s="5"/>
      <c r="H48" s="5"/>
      <c r="I48" s="37"/>
      <c r="J48" s="206"/>
      <c r="K48" s="33"/>
      <c r="L48" s="3"/>
    </row>
    <row r="49" spans="2:12" ht="13.8" x14ac:dyDescent="0.25">
      <c r="B49" s="18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3.8" x14ac:dyDescent="0.25">
      <c r="B50" s="18"/>
      <c r="C50" s="3"/>
      <c r="D50" s="3"/>
      <c r="E50" s="3"/>
      <c r="F50" s="3"/>
      <c r="G50" s="3"/>
      <c r="H50" s="3"/>
      <c r="I50" s="3"/>
      <c r="J50" s="3"/>
      <c r="K50" s="3"/>
      <c r="L50" s="3"/>
    </row>
    <row r="52" spans="2:12" ht="13.8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 ht="13.8" x14ac:dyDescent="0.25">
      <c r="B53" s="22"/>
      <c r="C53" s="18" t="s">
        <v>83</v>
      </c>
      <c r="D53" s="3"/>
      <c r="E53" s="3"/>
      <c r="F53" s="3"/>
      <c r="G53" s="3"/>
      <c r="H53" s="3"/>
      <c r="I53" s="3"/>
      <c r="J53" s="3"/>
      <c r="K53" s="3"/>
      <c r="L53" s="3"/>
    </row>
    <row r="54" spans="2:12" ht="13.8" x14ac:dyDescent="0.25">
      <c r="B54" s="22"/>
      <c r="C54" s="18" t="s">
        <v>129</v>
      </c>
      <c r="D54" s="3"/>
      <c r="E54" s="3"/>
      <c r="F54" s="3"/>
      <c r="G54" s="3"/>
      <c r="H54" s="3"/>
      <c r="I54" s="3"/>
      <c r="J54" s="3"/>
      <c r="K54" s="3"/>
      <c r="L54" s="3"/>
    </row>
    <row r="55" spans="2:12" ht="13.8" x14ac:dyDescent="0.25">
      <c r="B55" s="22"/>
      <c r="C55" s="143"/>
      <c r="D55" s="3"/>
      <c r="E55" s="3"/>
      <c r="F55" s="3"/>
      <c r="G55" s="3"/>
      <c r="H55" s="3"/>
      <c r="I55" s="3"/>
      <c r="J55" s="3"/>
      <c r="K55" s="3"/>
      <c r="L55" s="3"/>
    </row>
    <row r="56" spans="2:12" ht="13.8" x14ac:dyDescent="0.25">
      <c r="B56" s="22"/>
      <c r="C56" s="201" t="s">
        <v>130</v>
      </c>
      <c r="D56" s="201"/>
      <c r="E56" s="201"/>
      <c r="F56" s="201"/>
      <c r="G56" s="201"/>
      <c r="H56" s="201"/>
      <c r="I56" s="201"/>
      <c r="J56" s="201"/>
      <c r="K56" s="201"/>
      <c r="L56" s="3"/>
    </row>
    <row r="57" spans="2:12" ht="13.8" x14ac:dyDescent="0.25">
      <c r="B57" s="22"/>
      <c r="C57" s="201"/>
      <c r="D57" s="201"/>
      <c r="E57" s="201"/>
      <c r="F57" s="201"/>
      <c r="G57" s="201"/>
      <c r="H57" s="201"/>
      <c r="I57" s="201"/>
      <c r="J57" s="201"/>
      <c r="K57" s="201"/>
      <c r="L57" s="3"/>
    </row>
    <row r="58" spans="2:12" ht="13.8" x14ac:dyDescent="0.25">
      <c r="B58" s="22"/>
      <c r="C58" s="201"/>
      <c r="D58" s="201"/>
      <c r="E58" s="201"/>
      <c r="F58" s="201"/>
      <c r="G58" s="201"/>
      <c r="H58" s="201"/>
      <c r="I58" s="201"/>
      <c r="J58" s="201"/>
      <c r="K58" s="201"/>
      <c r="L58" s="3"/>
    </row>
    <row r="59" spans="2:12" ht="13.8" x14ac:dyDescent="0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1" spans="2:12" ht="13.8" x14ac:dyDescent="0.25">
      <c r="B61" s="168" t="s">
        <v>131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</row>
    <row r="62" spans="2:12" x14ac:dyDescent="0.25">
      <c r="B62" s="199" t="s">
        <v>132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2:12" x14ac:dyDescent="0.25"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2:12" x14ac:dyDescent="0.25"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</sheetData>
  <sheetProtection selectLockedCells="1"/>
  <mergeCells count="22">
    <mergeCell ref="B61:L61"/>
    <mergeCell ref="B62:L64"/>
    <mergeCell ref="C56:K58"/>
    <mergeCell ref="E25:K27"/>
    <mergeCell ref="J37:J48"/>
    <mergeCell ref="E39:H39"/>
    <mergeCell ref="E46:H46"/>
    <mergeCell ref="B8:L8"/>
    <mergeCell ref="B13:L13"/>
    <mergeCell ref="C1:F1"/>
    <mergeCell ref="D38:D41"/>
    <mergeCell ref="I38:I41"/>
    <mergeCell ref="B6:L6"/>
    <mergeCell ref="C25:D27"/>
    <mergeCell ref="C28:D30"/>
    <mergeCell ref="B37:C42"/>
    <mergeCell ref="C31:D32"/>
    <mergeCell ref="E19:L20"/>
    <mergeCell ref="C17:D18"/>
    <mergeCell ref="C19:D20"/>
    <mergeCell ref="B23:L23"/>
    <mergeCell ref="C15:D15"/>
  </mergeCells>
  <conditionalFormatting sqref="F17:K17">
    <cfRule type="cellIs" dxfId="0" priority="1" stopIfTrue="1" operator="greaterThan">
      <formula>0</formula>
    </cfRule>
  </conditionalFormatting>
  <printOptions horizontalCentered="1"/>
  <pageMargins left="0.25" right="0.25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T100"/>
  <sheetViews>
    <sheetView showGridLines="0" showRowColHeaders="0" showZeros="0" topLeftCell="A46" zoomScaleNormal="100" workbookViewId="0">
      <selection activeCell="F18" sqref="F18"/>
    </sheetView>
  </sheetViews>
  <sheetFormatPr defaultColWidth="9.109375" defaultRowHeight="15" customHeight="1" x14ac:dyDescent="0.25"/>
  <cols>
    <col min="1" max="1" width="4.77734375" style="7" customWidth="1"/>
    <col min="2" max="2" width="27.88671875" style="7" customWidth="1"/>
    <col min="3" max="3" width="9.44140625" style="7" customWidth="1"/>
    <col min="4" max="4" width="10" style="7" customWidth="1"/>
    <col min="5" max="5" width="8.5546875" style="7" customWidth="1"/>
    <col min="6" max="7" width="9.44140625" style="7" customWidth="1"/>
    <col min="8" max="11" width="8.5546875" style="7" customWidth="1"/>
    <col min="12" max="12" width="11.77734375" style="7" customWidth="1"/>
    <col min="13" max="13" width="5.44140625" style="7" customWidth="1"/>
    <col min="14" max="19" width="8.5546875" style="7" customWidth="1"/>
    <col min="20" max="16384" width="9.109375" style="7"/>
  </cols>
  <sheetData>
    <row r="1" spans="2:20" s="1" customFormat="1" ht="30" customHeight="1" x14ac:dyDescent="0.25">
      <c r="C1" s="169"/>
      <c r="D1" s="169"/>
      <c r="E1" s="169"/>
      <c r="F1" s="1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24.75" customHeight="1" x14ac:dyDescent="0.25"/>
    <row r="3" spans="2:20" s="6" customFormat="1" ht="12" customHeight="1" x14ac:dyDescent="0.25"/>
    <row r="4" spans="2:20" ht="24.75" customHeight="1" x14ac:dyDescent="0.25">
      <c r="B4" s="172" t="s">
        <v>25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2:20" ht="63.75" customHeight="1" x14ac:dyDescent="0.25"/>
    <row r="6" spans="2:20" ht="18.75" customHeight="1" thickBot="1" x14ac:dyDescent="0.25">
      <c r="F6" s="114" t="s">
        <v>62</v>
      </c>
    </row>
    <row r="7" spans="2:20" ht="20.100000000000001" customHeight="1" thickBot="1" x14ac:dyDescent="0.3">
      <c r="B7" s="211" t="s">
        <v>58</v>
      </c>
      <c r="C7" s="212"/>
      <c r="D7" s="213" t="s">
        <v>82</v>
      </c>
      <c r="E7" s="214"/>
      <c r="F7" s="106" t="s">
        <v>50</v>
      </c>
    </row>
    <row r="8" spans="2:20" ht="12" customHeight="1" x14ac:dyDescent="0.25"/>
    <row r="9" spans="2:20" ht="20.100000000000001" customHeight="1" x14ac:dyDescent="0.25">
      <c r="B9" s="11"/>
      <c r="C9" s="12"/>
      <c r="F9" s="215" t="s">
        <v>96</v>
      </c>
      <c r="G9" s="209" t="s">
        <v>93</v>
      </c>
      <c r="H9" s="210"/>
      <c r="I9" s="223" t="s">
        <v>123</v>
      </c>
      <c r="J9" s="210"/>
      <c r="K9" s="209" t="s">
        <v>94</v>
      </c>
      <c r="L9" s="209"/>
      <c r="M9" s="10"/>
    </row>
    <row r="10" spans="2:20" ht="28.65" customHeight="1" thickBot="1" x14ac:dyDescent="0.35">
      <c r="B10" s="13" t="s">
        <v>84</v>
      </c>
      <c r="C10" s="12"/>
      <c r="E10" s="114" t="s">
        <v>62</v>
      </c>
      <c r="F10" s="216"/>
      <c r="G10" s="137" t="s">
        <v>95</v>
      </c>
      <c r="H10" s="138" t="s">
        <v>18</v>
      </c>
      <c r="I10" s="138" t="s">
        <v>95</v>
      </c>
      <c r="J10" s="138" t="s">
        <v>18</v>
      </c>
      <c r="K10" s="138" t="s">
        <v>95</v>
      </c>
      <c r="L10" s="139" t="s">
        <v>18</v>
      </c>
    </row>
    <row r="11" spans="2:20" ht="20.100000000000001" customHeight="1" thickBot="1" x14ac:dyDescent="0.3">
      <c r="B11" s="220" t="s">
        <v>92</v>
      </c>
      <c r="C11" s="221"/>
      <c r="D11" s="221"/>
      <c r="E11" s="222"/>
      <c r="F11" s="39">
        <v>400</v>
      </c>
      <c r="G11" s="16">
        <f>IFERROR(INDEX('Data SIS'!$B$7:$J$19,MATCH($B11,'Data SIS'!$B$7:$B$19,0),MATCH($F$7,'Data SIS'!$B$7:$H$7,0)),0)</f>
        <v>8.5</v>
      </c>
      <c r="H11" s="50">
        <f>F11*G11</f>
        <v>3400</v>
      </c>
      <c r="I11" s="16">
        <f>IFERROR(INDEX('Data SIS'!$B$7:$J$19,MATCH($B11,'Data SIS'!$B$7:$B$19,0),9),0)</f>
        <v>95</v>
      </c>
      <c r="J11" s="50">
        <f>F11*I11</f>
        <v>38000</v>
      </c>
      <c r="K11" s="16">
        <f>IFERROR(INDEX('Data SIS'!$B$7:$J$19,MATCH($B11,'Data SIS'!$B$7:$B$19,0),8),0)</f>
        <v>75</v>
      </c>
      <c r="L11" s="50">
        <f>F11*K11</f>
        <v>30000</v>
      </c>
    </row>
    <row r="12" spans="2:20" ht="20.100000000000001" customHeight="1" thickBot="1" x14ac:dyDescent="0.3">
      <c r="B12" s="220"/>
      <c r="C12" s="221"/>
      <c r="D12" s="221"/>
      <c r="E12" s="222"/>
      <c r="F12" s="39"/>
      <c r="G12" s="16">
        <f>IFERROR(INDEX('Data SIS'!$B$7:$J$19,MATCH($B12,'Data SIS'!$B$7:$B$19,0),MATCH($F$7,'Data SIS'!$B$7:$H$7,0)),0)</f>
        <v>0</v>
      </c>
      <c r="H12" s="50">
        <f t="shared" ref="H12:H13" si="0">F12*G12</f>
        <v>0</v>
      </c>
      <c r="I12" s="16">
        <f>IFERROR(INDEX('Data SIS'!$B$7:$J$19,MATCH($B12,'Data SIS'!$B$7:$B$19,0),9),0)</f>
        <v>0</v>
      </c>
      <c r="J12" s="50">
        <f t="shared" ref="J12:J13" si="1">F12*I12</f>
        <v>0</v>
      </c>
      <c r="K12" s="16">
        <f>IFERROR(INDEX('Data SIS'!$B$7:$J$19,MATCH($B12,'Data SIS'!$B$7:$B$19,0),8),0)</f>
        <v>0</v>
      </c>
      <c r="L12" s="50">
        <f t="shared" ref="L12:L13" si="2">F12*K12</f>
        <v>0</v>
      </c>
    </row>
    <row r="13" spans="2:20" ht="20.100000000000001" customHeight="1" thickBot="1" x14ac:dyDescent="0.3">
      <c r="B13" s="220"/>
      <c r="C13" s="221"/>
      <c r="D13" s="221"/>
      <c r="E13" s="222"/>
      <c r="F13" s="40"/>
      <c r="G13" s="16">
        <f>IFERROR(INDEX('Data SIS'!$B$7:$J$19,MATCH($B13,'Data SIS'!$B$7:$B$19,0),MATCH($F$7,'Data SIS'!$B$7:$H$7,0)),0)</f>
        <v>0</v>
      </c>
      <c r="H13" s="51">
        <f t="shared" si="0"/>
        <v>0</v>
      </c>
      <c r="I13" s="16">
        <f>IFERROR(INDEX('Data SIS'!$B$7:$J$19,MATCH($B13,'Data SIS'!$B$7:$B$19,0),9),0)</f>
        <v>0</v>
      </c>
      <c r="J13" s="51">
        <f t="shared" si="1"/>
        <v>0</v>
      </c>
      <c r="K13" s="16">
        <f>IFERROR(INDEX('Data SIS'!$B$7:$J$19,MATCH($B13,'Data SIS'!$B$7:$B$19,0),8),0)</f>
        <v>0</v>
      </c>
      <c r="L13" s="51">
        <f t="shared" si="2"/>
        <v>0</v>
      </c>
    </row>
    <row r="14" spans="2:20" s="41" customFormat="1" ht="20.100000000000001" customHeight="1" thickBot="1" x14ac:dyDescent="0.3">
      <c r="B14" s="217" t="s">
        <v>39</v>
      </c>
      <c r="C14" s="218"/>
      <c r="D14" s="218"/>
      <c r="E14" s="219"/>
      <c r="F14" s="42">
        <f>F11+F12+F13</f>
        <v>400</v>
      </c>
      <c r="G14" s="52"/>
      <c r="H14" s="43">
        <f>SUM(H11:H13)</f>
        <v>3400</v>
      </c>
      <c r="I14" s="52"/>
      <c r="J14" s="43">
        <f>SUM(J11:J13)</f>
        <v>38000</v>
      </c>
      <c r="K14" s="85" t="s">
        <v>35</v>
      </c>
      <c r="L14" s="43">
        <f>SUM(L11:L13)</f>
        <v>30000</v>
      </c>
    </row>
    <row r="15" spans="2:20" ht="20.100000000000001" customHeight="1" x14ac:dyDescent="0.25">
      <c r="B15" s="38"/>
      <c r="C15" s="8"/>
      <c r="D15" s="8"/>
      <c r="E15" s="8"/>
      <c r="F15" s="8"/>
      <c r="G15" s="8"/>
      <c r="H15" s="8"/>
      <c r="I15" s="8"/>
      <c r="J15" s="9"/>
      <c r="K15" s="8"/>
    </row>
    <row r="16" spans="2:20" ht="20.100000000000001" customHeight="1" x14ac:dyDescent="0.25">
      <c r="N16" s="10"/>
      <c r="O16" s="10"/>
      <c r="P16" s="10"/>
    </row>
    <row r="17" spans="1:16" ht="20.100000000000001" customHeight="1" thickBot="1" x14ac:dyDescent="0.35">
      <c r="B17" s="13" t="s">
        <v>36</v>
      </c>
      <c r="D17" s="54" t="s">
        <v>34</v>
      </c>
      <c r="E17" s="54" t="s">
        <v>61</v>
      </c>
      <c r="F17" s="54" t="s">
        <v>63</v>
      </c>
      <c r="M17" s="10"/>
      <c r="N17" s="10"/>
      <c r="O17" s="10"/>
      <c r="P17" s="10"/>
    </row>
    <row r="18" spans="1:16" ht="20.100000000000001" customHeight="1" thickBot="1" x14ac:dyDescent="0.3">
      <c r="B18" s="211" t="s">
        <v>111</v>
      </c>
      <c r="C18" s="212"/>
      <c r="D18" s="16" t="s">
        <v>40</v>
      </c>
      <c r="E18" s="17">
        <f>IF(F18&lt;&gt;"",F18,INDEX('Data SIS'!$B$7:$J$19,MATCH($B11,'Data SIS'!$B$7:$B$19,0),2))</f>
        <v>16</v>
      </c>
      <c r="F18" s="79"/>
      <c r="G18" s="247" t="s">
        <v>66</v>
      </c>
      <c r="H18" s="248"/>
      <c r="I18" s="248"/>
      <c r="M18" s="10"/>
      <c r="N18" s="10"/>
      <c r="O18" s="10"/>
      <c r="P18" s="10"/>
    </row>
    <row r="19" spans="1:16" ht="20.100000000000001" customHeight="1" thickBot="1" x14ac:dyDescent="0.3">
      <c r="B19" s="211" t="s">
        <v>124</v>
      </c>
      <c r="C19" s="212"/>
      <c r="D19" s="16" t="s">
        <v>40</v>
      </c>
      <c r="E19" s="17">
        <f>IF(F19&lt;&gt;"",F19,IFERROR(VLOOKUP(F7,'Data SIS'!$E$31:$F$35,2,FALSE),0))</f>
        <v>-10</v>
      </c>
      <c r="F19" s="79"/>
      <c r="G19" s="247" t="s">
        <v>66</v>
      </c>
      <c r="H19" s="248"/>
      <c r="I19" s="248"/>
      <c r="M19" s="10"/>
      <c r="N19" s="10"/>
      <c r="O19" s="10"/>
      <c r="P19" s="10"/>
    </row>
    <row r="20" spans="1:16" ht="20.100000000000001" customHeight="1" thickBot="1" x14ac:dyDescent="0.3">
      <c r="B20" s="211" t="s">
        <v>125</v>
      </c>
      <c r="C20" s="212"/>
      <c r="D20" s="16" t="s">
        <v>40</v>
      </c>
      <c r="E20" s="60">
        <f>E18-E19</f>
        <v>26</v>
      </c>
      <c r="M20" s="10"/>
      <c r="N20" s="10"/>
      <c r="O20" s="10"/>
      <c r="P20" s="10"/>
    </row>
    <row r="21" spans="1:16" ht="20.100000000000001" customHeight="1" x14ac:dyDescent="0.25">
      <c r="O21" s="10"/>
      <c r="P21" s="10"/>
    </row>
    <row r="22" spans="1:16" ht="21.75" customHeight="1" thickBot="1" x14ac:dyDescent="0.3">
      <c r="B22" s="46" t="s">
        <v>45</v>
      </c>
      <c r="C22" s="45"/>
      <c r="D22" s="10"/>
      <c r="E22" s="10"/>
      <c r="N22" s="10"/>
      <c r="O22" s="10"/>
      <c r="P22" s="10"/>
    </row>
    <row r="23" spans="1:16" ht="20.100000000000001" customHeight="1" thickBot="1" x14ac:dyDescent="0.3">
      <c r="B23" s="55" t="s">
        <v>104</v>
      </c>
      <c r="C23" s="239" t="s">
        <v>126</v>
      </c>
      <c r="D23" s="240"/>
      <c r="E23" s="241"/>
      <c r="F23" s="56">
        <f>H14</f>
        <v>3400</v>
      </c>
      <c r="G23" s="227" t="s">
        <v>42</v>
      </c>
      <c r="H23" s="228"/>
      <c r="I23" s="83">
        <f>E20</f>
        <v>26</v>
      </c>
      <c r="J23" s="59">
        <v>0.35</v>
      </c>
      <c r="K23" s="58" t="s">
        <v>7</v>
      </c>
      <c r="L23" s="57">
        <f>F23*I23*J23</f>
        <v>30939.999999999996</v>
      </c>
    </row>
    <row r="24" spans="1:16" ht="20.100000000000001" customHeight="1" thickBot="1" x14ac:dyDescent="0.3">
      <c r="B24" s="55" t="s">
        <v>105</v>
      </c>
      <c r="C24" s="239" t="s">
        <v>110</v>
      </c>
      <c r="D24" s="240"/>
      <c r="E24" s="241"/>
      <c r="F24" s="83">
        <f>G55</f>
        <v>783</v>
      </c>
      <c r="G24" s="225" t="s">
        <v>42</v>
      </c>
      <c r="H24" s="226"/>
      <c r="I24" s="84">
        <f>E20</f>
        <v>26</v>
      </c>
      <c r="J24" s="80"/>
      <c r="K24" s="81" t="s">
        <v>7</v>
      </c>
      <c r="L24" s="57">
        <f>F24*I24</f>
        <v>20358</v>
      </c>
    </row>
    <row r="25" spans="1:16" ht="28.5" customHeight="1" thickBot="1" x14ac:dyDescent="0.3">
      <c r="A25" s="10"/>
      <c r="B25" s="10"/>
      <c r="C25" s="10"/>
      <c r="D25" s="10"/>
      <c r="F25" s="10"/>
      <c r="G25" s="109" t="s">
        <v>46</v>
      </c>
      <c r="H25" s="110"/>
      <c r="I25" s="111"/>
      <c r="J25" s="110"/>
      <c r="K25" s="112" t="s">
        <v>8</v>
      </c>
      <c r="L25" s="113">
        <f>L14-L23-L24</f>
        <v>-21297.999999999996</v>
      </c>
    </row>
    <row r="26" spans="1:16" ht="20.100000000000001" customHeight="1" x14ac:dyDescent="0.25">
      <c r="B26" s="10"/>
      <c r="C26" s="10"/>
      <c r="D26" s="10"/>
      <c r="E26" s="10"/>
      <c r="F26" s="10"/>
      <c r="G26" s="229" t="str">
        <f>IF(L25&lt;0,"kalkylen pekar på ett underskott - värme bör tillföras",IF(L25&gt;0,"kalkylen pekar på ett överskott",""))</f>
        <v>kalkylen pekar på ett underskott - värme bör tillföras</v>
      </c>
      <c r="H26" s="229"/>
      <c r="I26" s="229"/>
      <c r="J26" s="229"/>
      <c r="K26" s="229"/>
      <c r="L26" s="229"/>
      <c r="M26" s="10"/>
      <c r="N26" s="10"/>
      <c r="O26" s="10"/>
      <c r="P26" s="10"/>
    </row>
    <row r="27" spans="1:16" ht="20.100000000000001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0.100000000000001" customHeight="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0.100000000000001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0.100000000000001" customHeight="1" x14ac:dyDescent="0.25"/>
    <row r="31" spans="1:16" ht="20.100000000000001" customHeight="1" x14ac:dyDescent="0.25">
      <c r="B31" s="172" t="s">
        <v>37</v>
      </c>
      <c r="C31" s="172"/>
      <c r="D31" s="172"/>
      <c r="E31" s="172"/>
      <c r="F31" s="172"/>
      <c r="G31" s="172"/>
      <c r="H31" s="172"/>
      <c r="J31" s="172" t="s">
        <v>65</v>
      </c>
      <c r="K31" s="172"/>
      <c r="L31" s="172"/>
      <c r="O31" s="10"/>
      <c r="P31" s="10"/>
    </row>
    <row r="32" spans="1:16" ht="10.5" customHeight="1" x14ac:dyDescent="0.25">
      <c r="O32" s="10"/>
      <c r="P32" s="10"/>
    </row>
    <row r="33" spans="2:16" ht="20.100000000000001" customHeight="1" thickBot="1" x14ac:dyDescent="0.3">
      <c r="B33" s="46" t="s">
        <v>109</v>
      </c>
      <c r="C33" s="53" t="s">
        <v>34</v>
      </c>
      <c r="D33" s="53" t="s">
        <v>41</v>
      </c>
      <c r="J33" s="69"/>
      <c r="K33" s="69"/>
      <c r="L33" s="69"/>
      <c r="O33" s="10"/>
      <c r="P33" s="10"/>
    </row>
    <row r="34" spans="2:16" ht="20.100000000000001" customHeight="1" thickBot="1" x14ac:dyDescent="0.3">
      <c r="B34" s="15" t="s">
        <v>19</v>
      </c>
      <c r="C34" s="16" t="s">
        <v>38</v>
      </c>
      <c r="D34" s="135">
        <v>30</v>
      </c>
      <c r="F34" s="46"/>
      <c r="G34" s="46"/>
      <c r="H34" s="46"/>
      <c r="I34" s="46"/>
      <c r="J34" s="21" t="s">
        <v>10</v>
      </c>
      <c r="K34" s="21" t="s">
        <v>14</v>
      </c>
      <c r="L34" s="134" t="s">
        <v>12</v>
      </c>
      <c r="M34" s="46"/>
    </row>
    <row r="35" spans="2:16" ht="20.100000000000001" customHeight="1" thickBot="1" x14ac:dyDescent="0.3">
      <c r="B35" s="15" t="s">
        <v>20</v>
      </c>
      <c r="C35" s="16" t="s">
        <v>38</v>
      </c>
      <c r="D35" s="135">
        <v>30</v>
      </c>
      <c r="F35" s="46"/>
      <c r="G35" s="46"/>
      <c r="H35" s="46"/>
      <c r="I35" s="46"/>
      <c r="J35" s="21" t="s">
        <v>11</v>
      </c>
      <c r="K35" s="21" t="s">
        <v>15</v>
      </c>
      <c r="L35" s="134" t="s">
        <v>13</v>
      </c>
      <c r="M35" s="46"/>
    </row>
    <row r="36" spans="2:16" ht="20.100000000000001" customHeight="1" thickBot="1" x14ac:dyDescent="0.3">
      <c r="B36" s="15" t="s">
        <v>21</v>
      </c>
      <c r="C36" s="16" t="s">
        <v>38</v>
      </c>
      <c r="D36" s="135">
        <v>3</v>
      </c>
      <c r="F36" s="46"/>
      <c r="G36" s="46"/>
      <c r="H36" s="46"/>
      <c r="I36" s="46"/>
      <c r="J36" s="20"/>
      <c r="K36" s="21"/>
      <c r="L36" s="47"/>
      <c r="M36" s="46"/>
    </row>
    <row r="37" spans="2:16" ht="30.75" customHeight="1" x14ac:dyDescent="0.25">
      <c r="F37" s="230" t="s">
        <v>69</v>
      </c>
      <c r="G37" s="230" t="s">
        <v>114</v>
      </c>
      <c r="J37" s="20"/>
      <c r="K37" s="21"/>
      <c r="L37" s="47"/>
    </row>
    <row r="38" spans="2:16" ht="20.100000000000001" customHeight="1" x14ac:dyDescent="0.25">
      <c r="B38" s="235" t="s">
        <v>43</v>
      </c>
      <c r="C38" s="61"/>
      <c r="D38" s="61"/>
      <c r="E38" s="62" t="s">
        <v>2</v>
      </c>
      <c r="F38" s="231"/>
      <c r="G38" s="231"/>
      <c r="H38" s="62" t="s">
        <v>3</v>
      </c>
      <c r="J38" s="20"/>
      <c r="K38" s="21"/>
      <c r="L38" s="47"/>
      <c r="M38" s="10"/>
    </row>
    <row r="39" spans="2:16" ht="20.100000000000001" customHeight="1" thickBot="1" x14ac:dyDescent="0.3">
      <c r="B39" s="236"/>
      <c r="C39" s="61"/>
      <c r="D39" s="61"/>
      <c r="E39" s="62" t="s">
        <v>22</v>
      </c>
      <c r="F39" s="232"/>
      <c r="G39" s="232"/>
      <c r="H39" s="62" t="s">
        <v>22</v>
      </c>
      <c r="J39" s="20"/>
      <c r="K39" s="21"/>
      <c r="L39" s="47"/>
    </row>
    <row r="40" spans="2:16" ht="20.100000000000001" customHeight="1" thickBot="1" x14ac:dyDescent="0.3">
      <c r="B40" s="66" t="s">
        <v>27</v>
      </c>
      <c r="C40" s="237" t="s">
        <v>108</v>
      </c>
      <c r="D40" s="238"/>
      <c r="E40" s="17">
        <f>D34*D36</f>
        <v>90</v>
      </c>
      <c r="F40" s="135"/>
      <c r="G40" s="135"/>
      <c r="H40" s="63">
        <f>E40-F40-G40</f>
        <v>90</v>
      </c>
      <c r="J40" s="20"/>
      <c r="K40" s="21"/>
      <c r="L40" s="47"/>
    </row>
    <row r="41" spans="2:16" ht="20.100000000000001" customHeight="1" thickBot="1" x14ac:dyDescent="0.3">
      <c r="B41" s="66" t="s">
        <v>28</v>
      </c>
      <c r="C41" s="237" t="s">
        <v>108</v>
      </c>
      <c r="D41" s="238"/>
      <c r="E41" s="17">
        <f>D34*D36</f>
        <v>90</v>
      </c>
      <c r="F41" s="135"/>
      <c r="G41" s="135"/>
      <c r="H41" s="63">
        <f t="shared" ref="H41:H43" si="3">E41-F41-G41</f>
        <v>90</v>
      </c>
      <c r="J41" s="20"/>
      <c r="K41" s="21"/>
      <c r="L41" s="47"/>
    </row>
    <row r="42" spans="2:16" ht="20.100000000000001" customHeight="1" thickBot="1" x14ac:dyDescent="0.3">
      <c r="B42" s="66" t="s">
        <v>29</v>
      </c>
      <c r="C42" s="237" t="s">
        <v>108</v>
      </c>
      <c r="D42" s="238"/>
      <c r="E42" s="17">
        <f>D35*D36</f>
        <v>90</v>
      </c>
      <c r="F42" s="135"/>
      <c r="G42" s="135"/>
      <c r="H42" s="63">
        <f t="shared" si="3"/>
        <v>90</v>
      </c>
      <c r="J42" s="20"/>
      <c r="K42" s="19"/>
      <c r="L42" s="48"/>
    </row>
    <row r="43" spans="2:16" ht="20.100000000000001" customHeight="1" thickBot="1" x14ac:dyDescent="0.3">
      <c r="B43" s="66" t="s">
        <v>30</v>
      </c>
      <c r="C43" s="237" t="s">
        <v>108</v>
      </c>
      <c r="D43" s="238"/>
      <c r="E43" s="64">
        <f>D35*D36</f>
        <v>90</v>
      </c>
      <c r="F43" s="135"/>
      <c r="G43" s="135"/>
      <c r="H43" s="63">
        <f t="shared" si="3"/>
        <v>90</v>
      </c>
      <c r="J43" s="27"/>
      <c r="K43" s="19"/>
      <c r="L43" s="3"/>
    </row>
    <row r="44" spans="2:16" ht="20.100000000000001" customHeight="1" thickBot="1" x14ac:dyDescent="0.3">
      <c r="B44" s="76"/>
      <c r="C44" s="76"/>
      <c r="D44" s="76"/>
      <c r="E44" s="242" t="s">
        <v>44</v>
      </c>
      <c r="F44" s="243"/>
      <c r="G44" s="77">
        <f>G40+G41+G42+G43</f>
        <v>0</v>
      </c>
      <c r="H44" s="78">
        <f>SUM(H40:H43)</f>
        <v>360</v>
      </c>
      <c r="J44" s="49"/>
      <c r="K44" s="24"/>
      <c r="L44" s="3"/>
    </row>
    <row r="45" spans="2:16" ht="6" customHeight="1" thickBot="1" x14ac:dyDescent="0.3">
      <c r="J45" s="69"/>
      <c r="K45" s="69"/>
      <c r="L45" s="69"/>
    </row>
    <row r="46" spans="2:16" ht="20.100000000000001" customHeight="1" thickBot="1" x14ac:dyDescent="0.3">
      <c r="B46" s="66" t="s">
        <v>31</v>
      </c>
      <c r="C46" s="67" t="s">
        <v>9</v>
      </c>
      <c r="D46" s="68"/>
      <c r="E46" s="25"/>
      <c r="F46" s="26"/>
      <c r="G46" s="19"/>
      <c r="H46" s="135">
        <f>D34*D35</f>
        <v>900</v>
      </c>
      <c r="J46" s="69"/>
      <c r="K46" s="69"/>
      <c r="L46" s="69"/>
    </row>
    <row r="47" spans="2:16" ht="20.100000000000001" customHeight="1" thickBot="1" x14ac:dyDescent="0.3">
      <c r="B47" s="66" t="s">
        <v>32</v>
      </c>
      <c r="C47" s="67" t="s">
        <v>9</v>
      </c>
      <c r="D47" s="68"/>
      <c r="E47" s="73"/>
      <c r="F47" s="74"/>
      <c r="G47" s="75"/>
      <c r="H47" s="135">
        <f>D34*D35</f>
        <v>900</v>
      </c>
      <c r="J47" s="69"/>
      <c r="K47" s="69"/>
      <c r="L47" s="69"/>
    </row>
    <row r="48" spans="2:16" ht="20.100000000000001" customHeight="1" x14ac:dyDescent="0.25">
      <c r="B48" s="70"/>
      <c r="C48" s="70"/>
      <c r="D48" s="70"/>
      <c r="E48" s="70"/>
      <c r="F48" s="71"/>
      <c r="G48" s="61"/>
      <c r="H48" s="72"/>
    </row>
    <row r="49" spans="2:13" ht="20.100000000000001" customHeight="1" thickBot="1" x14ac:dyDescent="0.3">
      <c r="B49" s="233" t="s">
        <v>106</v>
      </c>
      <c r="C49" s="244" t="s">
        <v>67</v>
      </c>
      <c r="D49" s="245"/>
      <c r="E49" s="70"/>
      <c r="J49" s="224" t="s">
        <v>68</v>
      </c>
      <c r="K49" s="224"/>
      <c r="L49" s="224"/>
    </row>
    <row r="50" spans="2:13" ht="21" customHeight="1" thickBot="1" x14ac:dyDescent="0.3">
      <c r="B50" s="234"/>
      <c r="C50" s="246"/>
      <c r="D50" s="246"/>
      <c r="E50" s="62" t="s">
        <v>22</v>
      </c>
      <c r="F50" s="62" t="s">
        <v>1</v>
      </c>
      <c r="G50" s="62" t="s">
        <v>0</v>
      </c>
      <c r="J50" s="44" t="s">
        <v>4</v>
      </c>
      <c r="K50" s="82" t="s">
        <v>5</v>
      </c>
      <c r="L50" s="44" t="s">
        <v>6</v>
      </c>
    </row>
    <row r="51" spans="2:13" ht="20.100000000000001" customHeight="1" thickBot="1" x14ac:dyDescent="0.3">
      <c r="B51" s="14" t="s">
        <v>33</v>
      </c>
      <c r="C51" s="252" t="s">
        <v>6</v>
      </c>
      <c r="D51" s="253"/>
      <c r="E51" s="17">
        <f>H44</f>
        <v>360</v>
      </c>
      <c r="F51" s="65">
        <f>HLOOKUP($C51,$J$50:$L$54,2,FALSE)</f>
        <v>0.3</v>
      </c>
      <c r="G51" s="17">
        <f>E51*F51</f>
        <v>108</v>
      </c>
      <c r="J51" s="65">
        <v>0.9</v>
      </c>
      <c r="K51" s="65">
        <v>0.6</v>
      </c>
      <c r="L51" s="65">
        <v>0.3</v>
      </c>
    </row>
    <row r="52" spans="2:13" ht="20.100000000000001" customHeight="1" thickBot="1" x14ac:dyDescent="0.3">
      <c r="B52" s="14" t="s">
        <v>31</v>
      </c>
      <c r="C52" s="252" t="s">
        <v>4</v>
      </c>
      <c r="D52" s="253"/>
      <c r="E52" s="17">
        <f>H46</f>
        <v>900</v>
      </c>
      <c r="F52" s="65">
        <f>HLOOKUP($C52,$J$50:$L$54,3,FALSE)</f>
        <v>0.5</v>
      </c>
      <c r="G52" s="17">
        <f t="shared" ref="G52:G54" si="4">E52*F52</f>
        <v>450</v>
      </c>
      <c r="J52" s="65">
        <v>0.5</v>
      </c>
      <c r="K52" s="65">
        <v>0.45</v>
      </c>
      <c r="L52" s="65">
        <v>0.4</v>
      </c>
    </row>
    <row r="53" spans="2:13" ht="20.100000000000001" customHeight="1" thickBot="1" x14ac:dyDescent="0.3">
      <c r="B53" s="14" t="s">
        <v>32</v>
      </c>
      <c r="C53" s="252" t="s">
        <v>6</v>
      </c>
      <c r="D53" s="253"/>
      <c r="E53" s="17">
        <f>H47</f>
        <v>900</v>
      </c>
      <c r="F53" s="65">
        <f>HLOOKUP($C53,$J$50:$L$54,4,FALSE)</f>
        <v>0.25</v>
      </c>
      <c r="G53" s="17">
        <f t="shared" si="4"/>
        <v>225</v>
      </c>
      <c r="J53" s="65">
        <v>0.35</v>
      </c>
      <c r="K53" s="65">
        <v>0.3</v>
      </c>
      <c r="L53" s="65">
        <v>0.25</v>
      </c>
    </row>
    <row r="54" spans="2:13" ht="20.100000000000001" customHeight="1" thickBot="1" x14ac:dyDescent="0.3">
      <c r="B54" s="14" t="s">
        <v>112</v>
      </c>
      <c r="C54" s="252" t="s">
        <v>6</v>
      </c>
      <c r="D54" s="253"/>
      <c r="E54" s="136">
        <f>SUM(G40:G43)</f>
        <v>0</v>
      </c>
      <c r="F54" s="65">
        <f>HLOOKUP($C54,$J$50:$L$54,5,FALSE)</f>
        <v>1</v>
      </c>
      <c r="G54" s="17">
        <f t="shared" si="4"/>
        <v>0</v>
      </c>
      <c r="J54" s="65">
        <v>1.5</v>
      </c>
      <c r="K54" s="65">
        <v>1.25</v>
      </c>
      <c r="L54" s="65">
        <v>1</v>
      </c>
    </row>
    <row r="55" spans="2:13" ht="20.100000000000001" customHeight="1" thickBot="1" x14ac:dyDescent="0.3">
      <c r="B55" s="249" t="s">
        <v>107</v>
      </c>
      <c r="C55" s="250"/>
      <c r="D55" s="250"/>
      <c r="E55" s="250"/>
      <c r="F55" s="251"/>
      <c r="G55" s="77">
        <f>SUM(G51:G54)</f>
        <v>783</v>
      </c>
    </row>
    <row r="56" spans="2:13" ht="20.100000000000001" customHeight="1" x14ac:dyDescent="0.25"/>
    <row r="57" spans="2:13" ht="20.100000000000001" customHeight="1" x14ac:dyDescent="0.25"/>
    <row r="58" spans="2:13" ht="14.25" customHeight="1" x14ac:dyDescent="0.25"/>
    <row r="59" spans="2:13" ht="24.75" customHeight="1" x14ac:dyDescent="0.25"/>
    <row r="61" spans="2:13" ht="15" customHeight="1" x14ac:dyDescent="0.25">
      <c r="M61" s="28"/>
    </row>
    <row r="62" spans="2:13" ht="15" customHeight="1" x14ac:dyDescent="0.25">
      <c r="M62" s="28"/>
    </row>
    <row r="63" spans="2:13" ht="15" customHeight="1" x14ac:dyDescent="0.25">
      <c r="M63" s="28"/>
    </row>
    <row r="64" spans="2:13" ht="15" customHeight="1" x14ac:dyDescent="0.25">
      <c r="M64" s="28"/>
    </row>
    <row r="65" spans="13:13" ht="15" customHeight="1" x14ac:dyDescent="0.25">
      <c r="M65" s="28"/>
    </row>
    <row r="66" spans="13:13" ht="15" customHeight="1" x14ac:dyDescent="0.25">
      <c r="M66" s="28"/>
    </row>
    <row r="67" spans="13:13" ht="15" customHeight="1" x14ac:dyDescent="0.25">
      <c r="M67" s="28"/>
    </row>
    <row r="68" spans="13:13" ht="15" customHeight="1" x14ac:dyDescent="0.25">
      <c r="M68" s="28"/>
    </row>
    <row r="82" spans="14:19" ht="15" customHeight="1" x14ac:dyDescent="0.25">
      <c r="N82" s="28"/>
      <c r="O82" s="28"/>
      <c r="P82" s="28"/>
      <c r="Q82" s="28"/>
      <c r="R82" s="28"/>
      <c r="S82" s="28"/>
    </row>
    <row r="83" spans="14:19" ht="15" customHeight="1" x14ac:dyDescent="0.25">
      <c r="N83" s="28"/>
      <c r="O83" s="28"/>
      <c r="P83" s="28"/>
      <c r="Q83" s="28"/>
      <c r="R83" s="28"/>
      <c r="S83" s="28"/>
    </row>
    <row r="84" spans="14:19" ht="15" customHeight="1" x14ac:dyDescent="0.25">
      <c r="N84" s="28"/>
      <c r="O84" s="28"/>
      <c r="P84" s="28"/>
      <c r="Q84" s="28"/>
      <c r="R84" s="28"/>
      <c r="S84" s="28"/>
    </row>
    <row r="85" spans="14:19" ht="15" customHeight="1" x14ac:dyDescent="0.25">
      <c r="N85" s="28"/>
      <c r="O85" s="28"/>
      <c r="P85" s="28"/>
      <c r="Q85" s="28"/>
      <c r="R85" s="28"/>
      <c r="S85" s="28"/>
    </row>
    <row r="86" spans="14:19" ht="15" customHeight="1" x14ac:dyDescent="0.25">
      <c r="N86" s="28"/>
      <c r="O86" s="28"/>
      <c r="P86" s="30"/>
      <c r="Q86" s="28"/>
      <c r="R86" s="28"/>
      <c r="S86" s="28"/>
    </row>
    <row r="87" spans="14:19" ht="15" customHeight="1" x14ac:dyDescent="0.25">
      <c r="N87" s="28"/>
      <c r="O87" s="28"/>
      <c r="P87" s="31"/>
      <c r="Q87" s="32"/>
      <c r="R87" s="28"/>
      <c r="S87" s="28"/>
    </row>
    <row r="88" spans="14:19" ht="15" customHeight="1" x14ac:dyDescent="0.25">
      <c r="N88" s="28"/>
      <c r="O88" s="28"/>
      <c r="P88" s="31"/>
      <c r="Q88" s="32"/>
      <c r="R88" s="28"/>
      <c r="S88" s="28"/>
    </row>
    <row r="89" spans="14:19" ht="15" customHeight="1" x14ac:dyDescent="0.25">
      <c r="N89" s="28"/>
      <c r="O89" s="28"/>
      <c r="P89" s="31"/>
      <c r="Q89" s="32"/>
      <c r="R89" s="28"/>
      <c r="S89" s="28"/>
    </row>
    <row r="90" spans="14:19" ht="15" customHeight="1" x14ac:dyDescent="0.25">
      <c r="N90" s="28"/>
      <c r="O90" s="28"/>
      <c r="P90" s="28"/>
      <c r="Q90" s="32"/>
      <c r="R90" s="28"/>
      <c r="S90" s="28"/>
    </row>
    <row r="91" spans="14:19" ht="15" customHeight="1" x14ac:dyDescent="0.25">
      <c r="N91" s="28"/>
      <c r="O91" s="28"/>
      <c r="P91" s="28"/>
      <c r="Q91" s="32"/>
      <c r="R91" s="28"/>
      <c r="S91" s="28"/>
    </row>
    <row r="92" spans="14:19" ht="15" customHeight="1" x14ac:dyDescent="0.25">
      <c r="N92" s="28"/>
      <c r="O92" s="28"/>
      <c r="P92" s="28"/>
      <c r="Q92" s="32"/>
      <c r="R92" s="28"/>
      <c r="S92" s="28"/>
    </row>
    <row r="93" spans="14:19" ht="15" customHeight="1" x14ac:dyDescent="0.25">
      <c r="N93" s="28"/>
      <c r="O93" s="28"/>
      <c r="P93" s="28"/>
      <c r="Q93" s="32"/>
      <c r="R93" s="28"/>
      <c r="S93" s="28"/>
    </row>
    <row r="94" spans="14:19" ht="15" customHeight="1" x14ac:dyDescent="0.25">
      <c r="N94" s="28"/>
      <c r="O94" s="28"/>
      <c r="P94" s="28"/>
      <c r="Q94" s="32"/>
      <c r="R94" s="28"/>
      <c r="S94" s="28"/>
    </row>
    <row r="95" spans="14:19" ht="15" customHeight="1" x14ac:dyDescent="0.25">
      <c r="N95" s="28"/>
      <c r="O95" s="28"/>
      <c r="P95" s="28"/>
      <c r="Q95" s="28"/>
      <c r="R95" s="28"/>
      <c r="S95" s="28"/>
    </row>
    <row r="96" spans="14:19" ht="15" customHeight="1" x14ac:dyDescent="0.25">
      <c r="N96" s="28"/>
      <c r="O96" s="28"/>
      <c r="P96" s="28"/>
      <c r="Q96" s="28"/>
      <c r="R96" s="28"/>
      <c r="S96" s="28"/>
    </row>
    <row r="97" spans="14:19" ht="15" customHeight="1" x14ac:dyDescent="0.25">
      <c r="N97" s="28"/>
      <c r="O97" s="28"/>
      <c r="P97" s="28"/>
      <c r="Q97" s="28"/>
      <c r="R97" s="28"/>
      <c r="S97" s="28"/>
    </row>
    <row r="98" spans="14:19" ht="15" customHeight="1" x14ac:dyDescent="0.25">
      <c r="N98" s="28"/>
      <c r="O98" s="28"/>
      <c r="P98" s="28"/>
      <c r="Q98" s="28"/>
      <c r="R98" s="28"/>
      <c r="S98" s="28"/>
    </row>
    <row r="99" spans="14:19" ht="15" customHeight="1" x14ac:dyDescent="0.25">
      <c r="N99" s="28"/>
      <c r="O99" s="28"/>
      <c r="P99" s="28"/>
      <c r="Q99" s="28"/>
      <c r="R99" s="28"/>
      <c r="S99" s="28"/>
    </row>
    <row r="100" spans="14:19" ht="15" customHeight="1" x14ac:dyDescent="0.25">
      <c r="N100" s="28"/>
      <c r="O100" s="28"/>
      <c r="P100" s="28"/>
      <c r="Q100" s="28"/>
      <c r="R100" s="28"/>
      <c r="S100" s="28"/>
    </row>
  </sheetData>
  <sheetProtection algorithmName="SHA-512" hashValue="gaG3bbaT0axhsDuUGQjsv/GksHuPwJLCv5Bp90pJcsCP7ywXtMdLsV6tN09tcg+/6kLvFhrFq+9OdVFOGGlDFg==" saltValue="i7gqoYap3hxl8WgTJUCu4A==" spinCount="100000" sheet="1" selectLockedCells="1"/>
  <mergeCells count="40">
    <mergeCell ref="E44:F44"/>
    <mergeCell ref="C49:D50"/>
    <mergeCell ref="G18:I18"/>
    <mergeCell ref="G19:I19"/>
    <mergeCell ref="B55:F55"/>
    <mergeCell ref="C54:D54"/>
    <mergeCell ref="C53:D53"/>
    <mergeCell ref="C52:D52"/>
    <mergeCell ref="C51:D51"/>
    <mergeCell ref="B19:C19"/>
    <mergeCell ref="B20:C20"/>
    <mergeCell ref="B18:C18"/>
    <mergeCell ref="J49:L49"/>
    <mergeCell ref="G24:H24"/>
    <mergeCell ref="G23:H23"/>
    <mergeCell ref="B31:H31"/>
    <mergeCell ref="J31:L31"/>
    <mergeCell ref="G26:L26"/>
    <mergeCell ref="G37:G39"/>
    <mergeCell ref="B49:B50"/>
    <mergeCell ref="B38:B39"/>
    <mergeCell ref="C40:D40"/>
    <mergeCell ref="C41:D41"/>
    <mergeCell ref="C42:D42"/>
    <mergeCell ref="C43:D43"/>
    <mergeCell ref="F37:F39"/>
    <mergeCell ref="C24:E24"/>
    <mergeCell ref="C23:E23"/>
    <mergeCell ref="B14:E14"/>
    <mergeCell ref="B13:E13"/>
    <mergeCell ref="B12:E12"/>
    <mergeCell ref="B11:E11"/>
    <mergeCell ref="I9:J9"/>
    <mergeCell ref="C1:F1"/>
    <mergeCell ref="B4:L4"/>
    <mergeCell ref="G9:H9"/>
    <mergeCell ref="B7:C7"/>
    <mergeCell ref="D7:E7"/>
    <mergeCell ref="F9:F10"/>
    <mergeCell ref="K9:L9"/>
  </mergeCells>
  <dataValidations count="3">
    <dataValidation type="list" allowBlank="1" showInputMessage="1" showErrorMessage="1" sqref="B11:E13" xr:uid="{00000000-0002-0000-0100-000000000000}">
      <formula1>djurkategori</formula1>
    </dataValidation>
    <dataValidation type="list" allowBlank="1" showInputMessage="1" showErrorMessage="1" sqref="F7" xr:uid="{00000000-0002-0000-0100-000001000000}">
      <formula1>"A,B,C,D,E"</formula1>
    </dataValidation>
    <dataValidation type="list" allowBlank="1" showInputMessage="1" showErrorMessage="1" sqref="C51:D54" xr:uid="{00000000-0002-0000-0100-000002000000}">
      <formula1>"Dålig,Medel,Bra"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B1:T42"/>
  <sheetViews>
    <sheetView showGridLines="0" showRowColHeaders="0" workbookViewId="0">
      <selection activeCell="C2" sqref="C2"/>
    </sheetView>
  </sheetViews>
  <sheetFormatPr defaultRowHeight="13.2" x14ac:dyDescent="0.25"/>
  <cols>
    <col min="1" max="1" width="3.44140625" customWidth="1"/>
    <col min="2" max="2" width="30.77734375" style="88" customWidth="1"/>
    <col min="3" max="3" width="7.88671875" style="86" customWidth="1"/>
    <col min="10" max="10" width="10.5546875" customWidth="1"/>
    <col min="11" max="11" width="13.109375" customWidth="1"/>
  </cols>
  <sheetData>
    <row r="1" spans="2:20" s="1" customFormat="1" ht="30" customHeight="1" x14ac:dyDescent="0.25">
      <c r="C1" s="169"/>
      <c r="D1" s="169"/>
      <c r="E1" s="169"/>
      <c r="F1" s="1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42" customHeight="1" x14ac:dyDescent="0.25"/>
    <row r="3" spans="2:20" ht="21" x14ac:dyDescent="0.25">
      <c r="B3" s="172" t="s">
        <v>64</v>
      </c>
      <c r="C3" s="172"/>
      <c r="D3" s="172"/>
      <c r="E3" s="172"/>
      <c r="F3" s="172"/>
      <c r="G3" s="172"/>
      <c r="H3" s="172"/>
      <c r="I3" s="172"/>
      <c r="J3" s="172"/>
      <c r="K3" s="6"/>
      <c r="L3" s="6"/>
      <c r="N3" s="7"/>
    </row>
    <row r="4" spans="2:20" ht="72" customHeight="1" x14ac:dyDescent="0.25"/>
    <row r="5" spans="2:20" s="89" customFormat="1" ht="18.75" customHeight="1" x14ac:dyDescent="0.25">
      <c r="B5" s="263" t="s">
        <v>57</v>
      </c>
      <c r="C5" s="261" t="s">
        <v>55</v>
      </c>
      <c r="D5" s="262"/>
      <c r="E5" s="262"/>
      <c r="F5" s="262"/>
      <c r="G5" s="262"/>
      <c r="H5" s="262"/>
      <c r="I5" s="262"/>
      <c r="J5" s="104" t="s">
        <v>56</v>
      </c>
      <c r="L5" s="115"/>
    </row>
    <row r="6" spans="2:20" ht="15.6" x14ac:dyDescent="0.35">
      <c r="B6" s="264"/>
      <c r="C6" s="141" t="s">
        <v>87</v>
      </c>
      <c r="D6" s="258" t="s">
        <v>88</v>
      </c>
      <c r="E6" s="259"/>
      <c r="F6" s="259"/>
      <c r="G6" s="259"/>
      <c r="H6" s="259"/>
      <c r="I6" s="142" t="s">
        <v>90</v>
      </c>
      <c r="J6" s="142" t="s">
        <v>89</v>
      </c>
      <c r="L6" s="116"/>
    </row>
    <row r="7" spans="2:20" ht="27" customHeight="1" x14ac:dyDescent="0.25">
      <c r="B7" s="264"/>
      <c r="C7" s="95" t="s">
        <v>85</v>
      </c>
      <c r="D7" s="103" t="s">
        <v>50</v>
      </c>
      <c r="E7" s="103" t="s">
        <v>51</v>
      </c>
      <c r="F7" s="103" t="s">
        <v>49</v>
      </c>
      <c r="G7" s="103" t="s">
        <v>52</v>
      </c>
      <c r="H7" s="103" t="s">
        <v>53</v>
      </c>
      <c r="I7" s="260" t="s">
        <v>54</v>
      </c>
      <c r="J7" s="102"/>
      <c r="L7" s="116"/>
    </row>
    <row r="8" spans="2:20" ht="27" customHeight="1" x14ac:dyDescent="0.25">
      <c r="B8" s="264"/>
      <c r="C8" s="96" t="s">
        <v>86</v>
      </c>
      <c r="D8" s="127" t="s">
        <v>48</v>
      </c>
      <c r="E8" s="127" t="s">
        <v>48</v>
      </c>
      <c r="F8" s="127" t="s">
        <v>48</v>
      </c>
      <c r="G8" s="127" t="s">
        <v>48</v>
      </c>
      <c r="H8" s="127" t="s">
        <v>48</v>
      </c>
      <c r="I8" s="260"/>
      <c r="J8" s="96" t="s">
        <v>48</v>
      </c>
      <c r="L8" s="116"/>
    </row>
    <row r="9" spans="2:20" ht="17.100000000000001" customHeight="1" x14ac:dyDescent="0.25">
      <c r="B9" s="131"/>
      <c r="C9" s="132"/>
      <c r="D9" s="133"/>
      <c r="E9" s="133"/>
      <c r="F9" s="133"/>
      <c r="G9" s="133"/>
      <c r="H9" s="133"/>
      <c r="I9" s="132"/>
      <c r="J9" s="132"/>
      <c r="L9" s="116"/>
    </row>
    <row r="10" spans="2:20" s="87" customFormat="1" ht="20.100000000000001" customHeight="1" x14ac:dyDescent="0.25">
      <c r="B10" s="124" t="s">
        <v>97</v>
      </c>
      <c r="C10" s="97">
        <v>16</v>
      </c>
      <c r="D10" s="90">
        <v>19</v>
      </c>
      <c r="E10" s="90">
        <v>19</v>
      </c>
      <c r="F10" s="90">
        <v>19</v>
      </c>
      <c r="G10" s="90">
        <v>19</v>
      </c>
      <c r="H10" s="90">
        <v>19</v>
      </c>
      <c r="I10" s="97">
        <v>220</v>
      </c>
      <c r="J10" s="97">
        <v>120</v>
      </c>
      <c r="L10" s="117"/>
    </row>
    <row r="11" spans="2:20" s="87" customFormat="1" ht="20.100000000000001" customHeight="1" x14ac:dyDescent="0.25">
      <c r="B11" s="126" t="s">
        <v>98</v>
      </c>
      <c r="C11" s="98">
        <v>16</v>
      </c>
      <c r="D11" s="92">
        <v>21</v>
      </c>
      <c r="E11" s="92">
        <v>21</v>
      </c>
      <c r="F11" s="92">
        <v>21</v>
      </c>
      <c r="G11" s="92">
        <v>21</v>
      </c>
      <c r="H11" s="92">
        <v>21</v>
      </c>
      <c r="I11" s="98">
        <v>250</v>
      </c>
      <c r="J11" s="98">
        <v>135</v>
      </c>
      <c r="L11" s="117"/>
    </row>
    <row r="12" spans="2:20" s="87" customFormat="1" ht="20.100000000000001" customHeight="1" x14ac:dyDescent="0.25">
      <c r="B12" s="124" t="s">
        <v>99</v>
      </c>
      <c r="C12" s="97">
        <v>18</v>
      </c>
      <c r="D12" s="90">
        <v>25</v>
      </c>
      <c r="E12" s="90">
        <v>25</v>
      </c>
      <c r="F12" s="90">
        <v>25</v>
      </c>
      <c r="G12" s="90">
        <v>25</v>
      </c>
      <c r="H12" s="90">
        <v>25</v>
      </c>
      <c r="I12" s="97">
        <v>395</v>
      </c>
      <c r="J12" s="97">
        <v>530</v>
      </c>
      <c r="L12" s="117"/>
    </row>
    <row r="13" spans="2:20" s="87" customFormat="1" ht="20.100000000000001" customHeight="1" x14ac:dyDescent="0.25">
      <c r="B13" s="125" t="s">
        <v>100</v>
      </c>
      <c r="C13" s="99">
        <v>18</v>
      </c>
      <c r="D13" s="91">
        <v>25</v>
      </c>
      <c r="E13" s="91">
        <v>25</v>
      </c>
      <c r="F13" s="91">
        <v>25</v>
      </c>
      <c r="G13" s="91">
        <v>25</v>
      </c>
      <c r="H13" s="91">
        <v>25</v>
      </c>
      <c r="I13" s="99">
        <v>395</v>
      </c>
      <c r="J13" s="122">
        <v>660</v>
      </c>
      <c r="L13" s="117"/>
    </row>
    <row r="14" spans="2:20" s="87" customFormat="1" ht="20.100000000000001" customHeight="1" x14ac:dyDescent="0.25">
      <c r="B14" s="105" t="s">
        <v>47</v>
      </c>
      <c r="C14" s="100">
        <v>18</v>
      </c>
      <c r="D14" s="94">
        <v>25</v>
      </c>
      <c r="E14" s="94">
        <v>25</v>
      </c>
      <c r="F14" s="94">
        <v>25</v>
      </c>
      <c r="G14" s="94">
        <v>25</v>
      </c>
      <c r="H14" s="94">
        <v>25</v>
      </c>
      <c r="I14" s="100">
        <v>395</v>
      </c>
      <c r="J14" s="123">
        <v>610</v>
      </c>
      <c r="L14" s="117"/>
    </row>
    <row r="15" spans="2:20" s="87" customFormat="1" ht="20.100000000000001" customHeight="1" x14ac:dyDescent="0.25">
      <c r="B15" s="128" t="s">
        <v>101</v>
      </c>
      <c r="C15" s="97">
        <v>18</v>
      </c>
      <c r="D15" s="90">
        <v>3.5</v>
      </c>
      <c r="E15" s="90">
        <v>3.5</v>
      </c>
      <c r="F15" s="90">
        <v>3.5</v>
      </c>
      <c r="G15" s="90">
        <v>3.5</v>
      </c>
      <c r="H15" s="90">
        <v>3.5</v>
      </c>
      <c r="I15" s="97">
        <v>40</v>
      </c>
      <c r="J15" s="97">
        <v>50</v>
      </c>
      <c r="L15" s="117"/>
    </row>
    <row r="16" spans="2:20" s="87" customFormat="1" ht="20.100000000000001" customHeight="1" x14ac:dyDescent="0.25">
      <c r="B16" s="129" t="s">
        <v>102</v>
      </c>
      <c r="C16" s="99">
        <v>18</v>
      </c>
      <c r="D16" s="91">
        <v>3.5</v>
      </c>
      <c r="E16" s="91">
        <v>3.5</v>
      </c>
      <c r="F16" s="91">
        <v>3.5</v>
      </c>
      <c r="G16" s="91">
        <v>3.5</v>
      </c>
      <c r="H16" s="91">
        <v>3.5</v>
      </c>
      <c r="I16" s="99">
        <v>40</v>
      </c>
      <c r="J16" s="99">
        <v>60</v>
      </c>
      <c r="L16" s="117"/>
    </row>
    <row r="17" spans="2:12" s="87" customFormat="1" ht="20.100000000000001" customHeight="1" x14ac:dyDescent="0.25">
      <c r="B17" s="128" t="s">
        <v>92</v>
      </c>
      <c r="C17" s="97">
        <v>16</v>
      </c>
      <c r="D17" s="90">
        <v>8.5</v>
      </c>
      <c r="E17" s="90">
        <v>7.7</v>
      </c>
      <c r="F17" s="90">
        <v>7.5</v>
      </c>
      <c r="G17" s="90">
        <v>7.5</v>
      </c>
      <c r="H17" s="90">
        <v>7.5</v>
      </c>
      <c r="I17" s="97">
        <v>75</v>
      </c>
      <c r="J17" s="97">
        <v>95</v>
      </c>
      <c r="L17" s="117"/>
    </row>
    <row r="18" spans="2:12" s="87" customFormat="1" ht="20.100000000000001" customHeight="1" x14ac:dyDescent="0.25">
      <c r="B18" s="129" t="s">
        <v>113</v>
      </c>
      <c r="C18" s="99">
        <v>16</v>
      </c>
      <c r="D18" s="91">
        <v>12</v>
      </c>
      <c r="E18" s="91">
        <v>11</v>
      </c>
      <c r="F18" s="91">
        <v>11</v>
      </c>
      <c r="G18" s="91">
        <v>11</v>
      </c>
      <c r="H18" s="91">
        <v>11</v>
      </c>
      <c r="I18" s="99">
        <v>115</v>
      </c>
      <c r="J18" s="99">
        <v>95</v>
      </c>
      <c r="L18" s="117"/>
    </row>
    <row r="19" spans="2:12" s="87" customFormat="1" ht="20.100000000000001" customHeight="1" x14ac:dyDescent="0.25">
      <c r="B19" s="130" t="s">
        <v>103</v>
      </c>
      <c r="C19" s="101">
        <v>16</v>
      </c>
      <c r="D19" s="93">
        <v>11</v>
      </c>
      <c r="E19" s="93">
        <v>11</v>
      </c>
      <c r="F19" s="93">
        <v>11</v>
      </c>
      <c r="G19" s="93">
        <v>11</v>
      </c>
      <c r="H19" s="93">
        <v>11</v>
      </c>
      <c r="I19" s="101">
        <v>125</v>
      </c>
      <c r="J19" s="101">
        <v>70</v>
      </c>
      <c r="L19" s="117"/>
    </row>
    <row r="20" spans="2:12" ht="13.35" customHeight="1" x14ac:dyDescent="0.25"/>
    <row r="21" spans="2:12" ht="13.5" customHeight="1" x14ac:dyDescent="0.25"/>
    <row r="22" spans="2:12" ht="20.100000000000001" customHeight="1" x14ac:dyDescent="0.25">
      <c r="B22" s="140" t="s">
        <v>91</v>
      </c>
    </row>
    <row r="23" spans="2:12" ht="20.100000000000001" customHeight="1" x14ac:dyDescent="0.25"/>
    <row r="24" spans="2:12" ht="20.100000000000001" customHeight="1" x14ac:dyDescent="0.25"/>
    <row r="25" spans="2:12" ht="20.100000000000001" customHeight="1" x14ac:dyDescent="0.25">
      <c r="B25" s="172" t="s">
        <v>65</v>
      </c>
      <c r="C25" s="172"/>
      <c r="D25" s="172"/>
      <c r="E25" s="172"/>
      <c r="F25" s="172"/>
      <c r="G25" s="172"/>
      <c r="H25" s="172"/>
      <c r="I25" s="172"/>
      <c r="J25" s="172"/>
    </row>
    <row r="26" spans="2:12" ht="20.100000000000001" customHeight="1" x14ac:dyDescent="0.25"/>
    <row r="27" spans="2:12" ht="20.100000000000001" customHeight="1" x14ac:dyDescent="0.25">
      <c r="E27" s="256" t="s">
        <v>59</v>
      </c>
      <c r="F27" s="257"/>
    </row>
    <row r="28" spans="2:12" ht="20.100000000000001" customHeight="1" x14ac:dyDescent="0.25">
      <c r="E28" s="256"/>
      <c r="F28" s="257"/>
    </row>
    <row r="29" spans="2:12" ht="20.100000000000001" customHeight="1" x14ac:dyDescent="0.25">
      <c r="D29" s="86"/>
      <c r="E29" s="256"/>
      <c r="F29" s="257"/>
    </row>
    <row r="30" spans="2:12" ht="20.100000000000001" customHeight="1" x14ac:dyDescent="0.25">
      <c r="E30" s="254" t="s">
        <v>60</v>
      </c>
      <c r="F30" s="255"/>
    </row>
    <row r="31" spans="2:12" ht="20.100000000000001" customHeight="1" x14ac:dyDescent="0.25">
      <c r="E31" s="107" t="s">
        <v>50</v>
      </c>
      <c r="F31" s="108">
        <v>-10</v>
      </c>
    </row>
    <row r="32" spans="2:12" ht="20.100000000000001" customHeight="1" x14ac:dyDescent="0.25">
      <c r="E32" s="107" t="s">
        <v>51</v>
      </c>
      <c r="F32" s="108">
        <v>-15</v>
      </c>
    </row>
    <row r="33" spans="5:6" ht="20.100000000000001" customHeight="1" x14ac:dyDescent="0.25">
      <c r="E33" s="107" t="s">
        <v>49</v>
      </c>
      <c r="F33" s="108">
        <v>-18</v>
      </c>
    </row>
    <row r="34" spans="5:6" ht="20.100000000000001" customHeight="1" x14ac:dyDescent="0.25">
      <c r="E34" s="107" t="s">
        <v>52</v>
      </c>
      <c r="F34" s="108">
        <v>-20</v>
      </c>
    </row>
    <row r="35" spans="5:6" ht="20.100000000000001" customHeight="1" x14ac:dyDescent="0.25">
      <c r="E35" s="107" t="s">
        <v>53</v>
      </c>
      <c r="F35" s="108">
        <v>-24</v>
      </c>
    </row>
    <row r="36" spans="5:6" ht="20.100000000000001" customHeight="1" x14ac:dyDescent="0.25"/>
    <row r="37" spans="5:6" ht="20.100000000000001" customHeight="1" x14ac:dyDescent="0.25"/>
    <row r="38" spans="5:6" ht="20.100000000000001" customHeight="1" x14ac:dyDescent="0.25"/>
    <row r="39" spans="5:6" ht="20.100000000000001" customHeight="1" x14ac:dyDescent="0.25"/>
    <row r="40" spans="5:6" ht="20.100000000000001" customHeight="1" x14ac:dyDescent="0.25"/>
    <row r="41" spans="5:6" ht="20.100000000000001" customHeight="1" x14ac:dyDescent="0.25"/>
    <row r="42" spans="5:6" ht="20.100000000000001" customHeight="1" x14ac:dyDescent="0.25"/>
  </sheetData>
  <sheetProtection algorithmName="SHA-512" hashValue="jJcfa23DSTW7kDXRU9MKPwOHqemM9ZjZrQ2FaH54SVDvKlKvEjeNfcITfOJ3pJuSWrJ+RnqhCXwD99sLGXUHuw==" saltValue="7jmwMdrcvjH7aIQYyDi7qw==" spinCount="100000" sheet="1" selectLockedCells="1"/>
  <mergeCells count="9">
    <mergeCell ref="E30:F30"/>
    <mergeCell ref="E27:F29"/>
    <mergeCell ref="C1:F1"/>
    <mergeCell ref="B3:J3"/>
    <mergeCell ref="B25:J25"/>
    <mergeCell ref="D6:H6"/>
    <mergeCell ref="I7:I8"/>
    <mergeCell ref="C5:I5"/>
    <mergeCell ref="B5:B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BEDED63186754FBBC61ED0D8286DB3" ma:contentTypeVersion="10" ma:contentTypeDescription="Skapa ett nytt dokument." ma:contentTypeScope="" ma:versionID="50880da68ba9ce941892c82081406f6b">
  <xsd:schema xmlns:xsd="http://www.w3.org/2001/XMLSchema" xmlns:xs="http://www.w3.org/2001/XMLSchema" xmlns:p="http://schemas.microsoft.com/office/2006/metadata/properties" xmlns:ns2="cd36dca1-6d4f-449c-8f0a-10c0f44a09de" targetNamespace="http://schemas.microsoft.com/office/2006/metadata/properties" ma:root="true" ma:fieldsID="1b24ad33c8bcaecef9dbba42bf28f0a9" ns2:_="">
    <xsd:import namespace="cd36dca1-6d4f-449c-8f0a-10c0f44a09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6dca1-6d4f-449c-8f0a-10c0f44a0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42E3D3-3657-434E-AE67-EA0C216DC1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586975-E644-41FF-9104-23D930AC2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6dca1-6d4f-449c-8f0a-10c0f44a09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4325C0-EC3E-4B74-9F6A-8DE7C9C1AD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36dca1-6d4f-449c-8f0a-10c0f44a09d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Introduktion</vt:lpstr>
      <vt:lpstr>Kalkyl</vt:lpstr>
      <vt:lpstr>Data SIS</vt:lpstr>
      <vt:lpstr>djurkategori</vt:lpstr>
      <vt:lpstr>'Data SIS'!Utskriftsområde</vt:lpstr>
      <vt:lpstr>Introduktion!Utskriftsområde</vt:lpstr>
      <vt:lpstr>Kalkyl!Utskriftsområde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Bouke Vandergaast</dc:creator>
  <cp:lastModifiedBy>Cecilia Hagberg</cp:lastModifiedBy>
  <cp:lastPrinted>2021-04-19T14:19:21Z</cp:lastPrinted>
  <dcterms:created xsi:type="dcterms:W3CDTF">2000-07-24T07:51:39Z</dcterms:created>
  <dcterms:modified xsi:type="dcterms:W3CDTF">2022-01-16T09:10:15Z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0x010100E8BEDED63186754FBBC61ED0D8286DB3</vt:lpwstr>
  </property>
</Properties>
</file>