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ulrika.andersson\Desktop\"/>
    </mc:Choice>
  </mc:AlternateContent>
  <xr:revisionPtr revIDLastSave="0" documentId="8_{C25D745E-F393-4C04-B7C2-1091A770377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E18" i="1"/>
  <c r="D19" i="1"/>
  <c r="F5" i="1" l="1"/>
  <c r="F38" i="1" l="1"/>
  <c r="F37" i="1"/>
  <c r="F30" i="1"/>
  <c r="F29" i="1"/>
  <c r="F27" i="1"/>
  <c r="F26" i="1"/>
  <c r="F23" i="1"/>
  <c r="F22" i="1"/>
  <c r="F21" i="1"/>
  <c r="F20" i="1"/>
  <c r="F18" i="1"/>
  <c r="C11" i="1"/>
  <c r="C40" i="1" s="1"/>
  <c r="F14" i="1"/>
  <c r="F15" i="1" s="1"/>
  <c r="C39" i="1" l="1"/>
  <c r="F6" i="1"/>
  <c r="F7" i="1"/>
  <c r="E11" i="1"/>
  <c r="D28" i="1"/>
  <c r="F28" i="1" s="1"/>
  <c r="E19" i="1"/>
  <c r="F19" i="1" s="1"/>
  <c r="D48" i="1" l="1"/>
  <c r="F48" i="1" s="1"/>
  <c r="D39" i="1" s="1"/>
  <c r="D40" i="1"/>
  <c r="F40" i="1" s="1"/>
  <c r="F46" i="1"/>
  <c r="F47" i="1"/>
  <c r="F31" i="1"/>
  <c r="F49" i="1" l="1"/>
  <c r="F39" i="1"/>
  <c r="F41" i="1" s="1"/>
  <c r="F33" i="1"/>
  <c r="F52" i="1" l="1"/>
  <c r="F43" i="1"/>
  <c r="F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Anett Seeman</author>
  </authors>
  <commentList>
    <comment ref="E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Anett Seeman:</t>
        </r>
        <r>
          <rPr>
            <sz val="9"/>
            <color indexed="81"/>
            <rFont val="Tahoma"/>
            <family val="2"/>
          </rPr>
          <t xml:space="preserve">
Kalvpris kr/kg utifrån indata ovan. Vid fast pris på kalven, alternativt uppskattat värde på kalv född i egen besättning, divideras kalvens pris med vikt i kg, och uppgifterna fylls i i kalvvikts- och kalvpriscellerna ovan.</t>
        </r>
      </text>
    </comment>
    <comment ref="B3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Anett Seeman:</t>
        </r>
        <r>
          <rPr>
            <sz val="9"/>
            <color indexed="81"/>
            <rFont val="Tahoma"/>
            <family val="2"/>
          </rPr>
          <t xml:space="preserve">
Ringormsvaccinering, avhorning, medicin, kostnad för D9, etc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Anett Seeman</author>
  </authors>
  <commentList>
    <comment ref="I1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Anett Seeman:</t>
        </r>
        <r>
          <rPr>
            <sz val="9"/>
            <color indexed="81"/>
            <rFont val="Tahoma"/>
            <charset val="1"/>
          </rPr>
          <t xml:space="preserve">
Antal dagar 90kg -200 kg, 1 kg tillväxt/dag</t>
        </r>
      </text>
    </comment>
    <comment ref="J11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Anett Seeman:</t>
        </r>
        <r>
          <rPr>
            <sz val="9"/>
            <color indexed="81"/>
            <rFont val="Tahoma"/>
            <charset val="1"/>
          </rPr>
          <t xml:space="preserve">
kraftfoderåtgång, 1,5 kg/dag</t>
        </r>
      </text>
    </comment>
    <comment ref="E1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Anett Seeman:</t>
        </r>
        <r>
          <rPr>
            <sz val="9"/>
            <color indexed="81"/>
            <rFont val="Tahoma"/>
            <family val="2"/>
          </rPr>
          <t xml:space="preserve">
Kalvpris kr/kg utifrån indata ovan. Vid fast pris på kalven divideras kalvens pris med vikt i kg, och uppgifterna fylls i i kalvvikts- och kalvpriscellerna ovan.</t>
        </r>
      </text>
    </comment>
    <comment ref="D21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Anett Seeman:</t>
        </r>
        <r>
          <rPr>
            <sz val="9"/>
            <color indexed="81"/>
            <rFont val="Tahoma"/>
            <charset val="1"/>
          </rPr>
          <t xml:space="preserve">
Grovfoder; 25 kg ts under mjölkperiod,  kg ts 90-200 kg</t>
        </r>
      </text>
    </comment>
    <comment ref="B22" authorId="0" shapeId="0" xr:uid="{00000000-0006-0000-0100-000005000000}">
      <text>
        <r>
          <rPr>
            <b/>
            <sz val="9"/>
            <color indexed="81"/>
            <rFont val="Tahoma"/>
            <charset val="1"/>
          </rPr>
          <t>Anett Seeman:</t>
        </r>
        <r>
          <rPr>
            <sz val="9"/>
            <color indexed="81"/>
            <rFont val="Tahoma"/>
            <charset val="1"/>
          </rPr>
          <t xml:space="preserve">
Mjölkperiod t o m avvänjning</t>
        </r>
      </text>
    </comment>
    <comment ref="B23" authorId="0" shapeId="0" xr:uid="{00000000-0006-0000-0100-000006000000}">
      <text>
        <r>
          <rPr>
            <b/>
            <sz val="9"/>
            <color indexed="81"/>
            <rFont val="Tahoma"/>
            <charset val="1"/>
          </rPr>
          <t>Anett Seeman:</t>
        </r>
        <r>
          <rPr>
            <sz val="9"/>
            <color indexed="81"/>
            <rFont val="Tahoma"/>
            <charset val="1"/>
          </rPr>
          <t xml:space="preserve">
Efter avvänjning</t>
        </r>
      </text>
    </comment>
    <comment ref="B3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Anett Seeman:</t>
        </r>
        <r>
          <rPr>
            <sz val="9"/>
            <color indexed="81"/>
            <rFont val="Tahoma"/>
            <family val="2"/>
          </rPr>
          <t xml:space="preserve">
Ringormsvaccinering, avhorning, medicin, kostnad för D9, etc</t>
        </r>
      </text>
    </comment>
  </commentList>
</comments>
</file>

<file path=xl/sharedStrings.xml><?xml version="1.0" encoding="utf-8"?>
<sst xmlns="http://schemas.openxmlformats.org/spreadsheetml/2006/main" count="80" uniqueCount="66">
  <si>
    <t>Uppfödningstid</t>
  </si>
  <si>
    <t>veckor</t>
  </si>
  <si>
    <t>kg</t>
  </si>
  <si>
    <t>kr/kg</t>
  </si>
  <si>
    <t>Leveransvikt</t>
  </si>
  <si>
    <t xml:space="preserve">Kalvpris vid leverans, </t>
  </si>
  <si>
    <t>Enhet</t>
  </si>
  <si>
    <t>Kvant.</t>
  </si>
  <si>
    <t>Pris</t>
  </si>
  <si>
    <t>Värde</t>
  </si>
  <si>
    <t>Intäkter:</t>
  </si>
  <si>
    <t>Summa intäkter</t>
  </si>
  <si>
    <t>Särkostnader 1:</t>
  </si>
  <si>
    <t>Inköp djur</t>
  </si>
  <si>
    <t>Kalv</t>
  </si>
  <si>
    <t>st</t>
  </si>
  <si>
    <t>Kostnad för dödlighet</t>
  </si>
  <si>
    <t>Foder</t>
  </si>
  <si>
    <t>kg ts</t>
  </si>
  <si>
    <t>Kalvkraftfoder</t>
  </si>
  <si>
    <t>Mjölk</t>
  </si>
  <si>
    <t>liter</t>
  </si>
  <si>
    <t>Mjölknäring</t>
  </si>
  <si>
    <t xml:space="preserve">kg </t>
  </si>
  <si>
    <t>Strö</t>
  </si>
  <si>
    <t>Försäkring</t>
  </si>
  <si>
    <t>Diverse</t>
  </si>
  <si>
    <t>Summa särkostnader 1</t>
  </si>
  <si>
    <t>Täckningsbidrag 1</t>
  </si>
  <si>
    <t>Mitt nuläge:</t>
  </si>
  <si>
    <t>Dödlighet (%)</t>
  </si>
  <si>
    <t>Ålder vid avvänjning,veckor</t>
  </si>
  <si>
    <t>Avvänjningsvikt</t>
  </si>
  <si>
    <t>Daglig tillväxt, mjölkperiod, (g/dag)</t>
  </si>
  <si>
    <t>Vikt vid 6 månader</t>
  </si>
  <si>
    <t>Daglig tillväxt till 6 mån (g/dag)</t>
  </si>
  <si>
    <t>Daglig tillväxt Avvänjning till 6 mån</t>
  </si>
  <si>
    <t>månader</t>
  </si>
  <si>
    <t>"Såld" kalv</t>
  </si>
  <si>
    <t>Förmedlingsavgift/ Förflyttningskostnad</t>
  </si>
  <si>
    <t xml:space="preserve">Kraftfoder </t>
  </si>
  <si>
    <t>Särkostnader 2:</t>
  </si>
  <si>
    <t>Certifieringskostnad</t>
  </si>
  <si>
    <t>Underhåll byggnader</t>
  </si>
  <si>
    <t>Ränta rörelsekapital</t>
  </si>
  <si>
    <t>Ränta djurkapital</t>
  </si>
  <si>
    <t>Summa särkostnader 2</t>
  </si>
  <si>
    <t>Täckningsbidrag 2</t>
  </si>
  <si>
    <t>Särkostnader 3:</t>
  </si>
  <si>
    <t>Byggnader</t>
  </si>
  <si>
    <t>Avskrivning</t>
  </si>
  <si>
    <t>år</t>
  </si>
  <si>
    <t xml:space="preserve">Ränta </t>
  </si>
  <si>
    <t>Arbete</t>
  </si>
  <si>
    <t>h</t>
  </si>
  <si>
    <t>Summa särkostnader</t>
  </si>
  <si>
    <t>Täckningsbidrag 3</t>
  </si>
  <si>
    <t>Produktionskostnad/kg</t>
  </si>
  <si>
    <t>Mix 2</t>
  </si>
  <si>
    <t>Mix 1</t>
  </si>
  <si>
    <t>Ålder vid start, veckor</t>
  </si>
  <si>
    <t>Startvikt</t>
  </si>
  <si>
    <t>Kalvpris vid inköp, kr/kg</t>
  </si>
  <si>
    <t>Grovfoder inkl spill</t>
  </si>
  <si>
    <t>Veterinär, medicin, diverse</t>
  </si>
  <si>
    <t>Uppfödning av mjölkraskalv , från mjölkperiod till 6 månaders ålder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</si>
</sst>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r&quot;;[Red]\-#,##0\ &quot;kr&quot;"/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ntique Olive"/>
      <family val="2"/>
    </font>
    <font>
      <sz val="11"/>
      <name val="Antique Olive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628E3D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/>
    </xf>
    <xf numFmtId="0" fontId="6" fillId="0" borderId="1" xfId="0" applyFont="1" applyFill="1" applyBorder="1" applyProtection="1"/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right"/>
    </xf>
    <xf numFmtId="0" fontId="5" fillId="0" borderId="2" xfId="0" applyFont="1" applyFill="1" applyBorder="1" applyProtection="1"/>
    <xf numFmtId="0" fontId="5" fillId="0" borderId="3" xfId="0" applyFont="1" applyFill="1" applyBorder="1" applyProtection="1"/>
    <xf numFmtId="0" fontId="5" fillId="0" borderId="3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  <protection locked="0"/>
    </xf>
    <xf numFmtId="164" fontId="5" fillId="0" borderId="2" xfId="1" applyNumberFormat="1" applyFont="1" applyFill="1" applyBorder="1" applyAlignment="1" applyProtection="1">
      <alignment horizontal="right"/>
    </xf>
    <xf numFmtId="0" fontId="7" fillId="0" borderId="0" xfId="0" applyFont="1" applyFill="1" applyBorder="1" applyProtection="1"/>
    <xf numFmtId="0" fontId="5" fillId="0" borderId="4" xfId="0" applyFont="1" applyFill="1" applyBorder="1" applyAlignment="1" applyProtection="1">
      <alignment horizontal="center"/>
    </xf>
    <xf numFmtId="164" fontId="5" fillId="3" borderId="0" xfId="1" applyNumberFormat="1" applyFont="1" applyFill="1" applyBorder="1" applyAlignment="1" applyProtection="1">
      <alignment horizontal="right"/>
    </xf>
    <xf numFmtId="164" fontId="5" fillId="0" borderId="0" xfId="1" applyNumberFormat="1" applyFont="1" applyFill="1" applyBorder="1" applyAlignment="1" applyProtection="1">
      <alignment horizontal="right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5" fillId="0" borderId="5" xfId="0" applyFont="1" applyFill="1" applyBorder="1" applyProtection="1"/>
    <xf numFmtId="0" fontId="5" fillId="2" borderId="4" xfId="0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0" fontId="5" fillId="4" borderId="6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Protection="1"/>
    <xf numFmtId="0" fontId="5" fillId="2" borderId="2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Protection="1"/>
    <xf numFmtId="164" fontId="5" fillId="3" borderId="5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 applyProtection="1">
      <alignment horizontal="right"/>
    </xf>
    <xf numFmtId="0" fontId="6" fillId="0" borderId="8" xfId="0" applyFont="1" applyFill="1" applyBorder="1" applyProtection="1"/>
    <xf numFmtId="0" fontId="5" fillId="0" borderId="8" xfId="0" applyFont="1" applyFill="1" applyBorder="1" applyProtection="1"/>
    <xf numFmtId="0" fontId="5" fillId="0" borderId="8" xfId="0" applyFont="1" applyFill="1" applyBorder="1" applyAlignment="1" applyProtection="1">
      <alignment horizontal="center"/>
    </xf>
    <xf numFmtId="164" fontId="6" fillId="3" borderId="6" xfId="1" applyNumberFormat="1" applyFont="1" applyFill="1" applyBorder="1" applyAlignment="1" applyProtection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/>
    <xf numFmtId="0" fontId="6" fillId="0" borderId="9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/>
    <xf numFmtId="9" fontId="6" fillId="2" borderId="8" xfId="2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/>
    <xf numFmtId="0" fontId="5" fillId="0" borderId="10" xfId="0" applyFont="1" applyFill="1" applyBorder="1" applyAlignment="1" applyProtection="1"/>
    <xf numFmtId="0" fontId="6" fillId="0" borderId="5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wrapText="1"/>
    </xf>
    <xf numFmtId="0" fontId="0" fillId="0" borderId="0" xfId="0" applyBorder="1" applyAlignment="1">
      <alignment wrapText="1"/>
    </xf>
    <xf numFmtId="0" fontId="5" fillId="0" borderId="0" xfId="0" applyFont="1" applyFill="1" applyBorder="1" applyAlignment="1" applyProtection="1">
      <alignment wrapText="1"/>
    </xf>
    <xf numFmtId="0" fontId="6" fillId="0" borderId="4" xfId="0" applyFont="1" applyFill="1" applyBorder="1" applyAlignment="1" applyProtection="1">
      <alignment horizontal="center"/>
      <protection locked="0"/>
    </xf>
    <xf numFmtId="1" fontId="5" fillId="3" borderId="4" xfId="1" applyNumberFormat="1" applyFont="1" applyFill="1" applyBorder="1" applyAlignment="1" applyProtection="1">
      <alignment horizontal="right"/>
    </xf>
    <xf numFmtId="0" fontId="5" fillId="3" borderId="4" xfId="1" applyNumberFormat="1" applyFont="1" applyFill="1" applyBorder="1" applyAlignment="1" applyProtection="1">
      <alignment horizontal="right"/>
    </xf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164" fontId="5" fillId="0" borderId="0" xfId="1" applyNumberFormat="1" applyFont="1" applyFill="1" applyBorder="1" applyAlignment="1" applyProtection="1">
      <alignment horizontal="right" vertical="center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0" borderId="0" xfId="0" applyFont="1" applyBorder="1" applyProtection="1"/>
    <xf numFmtId="0" fontId="5" fillId="0" borderId="1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0" fontId="5" fillId="6" borderId="1" xfId="0" applyFont="1" applyFill="1" applyBorder="1" applyAlignment="1" applyProtection="1">
      <alignment horizontal="center"/>
      <protection locked="0"/>
    </xf>
    <xf numFmtId="164" fontId="5" fillId="0" borderId="0" xfId="1" applyNumberFormat="1" applyFont="1" applyBorder="1" applyAlignment="1" applyProtection="1">
      <alignment horizontal="right"/>
    </xf>
    <xf numFmtId="0" fontId="5" fillId="7" borderId="1" xfId="0" applyFont="1" applyFill="1" applyBorder="1" applyAlignment="1" applyProtection="1">
      <alignment horizontal="center"/>
      <protection locked="0"/>
    </xf>
    <xf numFmtId="165" fontId="5" fillId="0" borderId="1" xfId="0" applyNumberFormat="1" applyFont="1" applyBorder="1" applyAlignment="1" applyProtection="1">
      <alignment horizontal="left"/>
    </xf>
    <xf numFmtId="164" fontId="5" fillId="0" borderId="1" xfId="0" applyNumberFormat="1" applyFont="1" applyFill="1" applyBorder="1" applyAlignment="1" applyProtection="1">
      <alignment horizontal="center"/>
    </xf>
    <xf numFmtId="9" fontId="5" fillId="7" borderId="1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Border="1" applyProtection="1"/>
    <xf numFmtId="165" fontId="5" fillId="0" borderId="3" xfId="0" applyNumberFormat="1" applyFont="1" applyBorder="1" applyAlignment="1" applyProtection="1">
      <alignment horizontal="left"/>
    </xf>
    <xf numFmtId="164" fontId="5" fillId="0" borderId="3" xfId="0" applyNumberFormat="1" applyFont="1" applyFill="1" applyBorder="1" applyAlignment="1" applyProtection="1">
      <alignment horizontal="center"/>
    </xf>
    <xf numFmtId="9" fontId="5" fillId="7" borderId="3" xfId="0" applyNumberFormat="1" applyFont="1" applyFill="1" applyBorder="1" applyAlignment="1" applyProtection="1">
      <alignment horizontal="center"/>
      <protection locked="0"/>
    </xf>
    <xf numFmtId="164" fontId="5" fillId="0" borderId="2" xfId="1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164" fontId="5" fillId="8" borderId="9" xfId="0" applyNumberFormat="1" applyFont="1" applyFill="1" applyBorder="1" applyAlignment="1" applyProtection="1">
      <alignment horizontal="right"/>
    </xf>
    <xf numFmtId="0" fontId="6" fillId="0" borderId="8" xfId="0" applyFont="1" applyBorder="1" applyProtection="1"/>
    <xf numFmtId="0" fontId="6" fillId="0" borderId="8" xfId="0" applyFont="1" applyBorder="1" applyAlignment="1" applyProtection="1">
      <alignment horizontal="center"/>
    </xf>
    <xf numFmtId="164" fontId="6" fillId="8" borderId="6" xfId="1" applyNumberFormat="1" applyFont="1" applyFill="1" applyBorder="1" applyAlignment="1" applyProtection="1">
      <alignment horizontal="right"/>
    </xf>
    <xf numFmtId="0" fontId="6" fillId="0" borderId="0" xfId="0" applyFont="1" applyBorder="1" applyProtection="1"/>
    <xf numFmtId="0" fontId="13" fillId="0" borderId="0" xfId="0" applyFont="1" applyBorder="1" applyProtection="1"/>
    <xf numFmtId="164" fontId="14" fillId="0" borderId="0" xfId="1" applyNumberFormat="1" applyFont="1" applyFill="1" applyBorder="1" applyAlignment="1" applyProtection="1">
      <alignment horizontal="right"/>
    </xf>
    <xf numFmtId="164" fontId="13" fillId="0" borderId="0" xfId="0" applyNumberFormat="1" applyFont="1" applyFill="1" applyBorder="1" applyAlignment="1" applyProtection="1">
      <alignment horizontal="right"/>
    </xf>
    <xf numFmtId="0" fontId="5" fillId="0" borderId="3" xfId="0" applyFont="1" applyBorder="1" applyAlignment="1" applyProtection="1">
      <alignment horizontal="left"/>
    </xf>
    <xf numFmtId="2" fontId="5" fillId="7" borderId="3" xfId="0" applyNumberFormat="1" applyFont="1" applyFill="1" applyBorder="1" applyAlignment="1" applyProtection="1">
      <alignment horizontal="center"/>
      <protection locked="0"/>
    </xf>
    <xf numFmtId="0" fontId="5" fillId="7" borderId="3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  <protection locked="0"/>
    </xf>
    <xf numFmtId="164" fontId="5" fillId="8" borderId="9" xfId="1" applyNumberFormat="1" applyFont="1" applyFill="1" applyBorder="1" applyAlignment="1" applyProtection="1">
      <alignment horizontal="right"/>
    </xf>
    <xf numFmtId="0" fontId="5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</xf>
    <xf numFmtId="164" fontId="6" fillId="8" borderId="3" xfId="1" applyNumberFormat="1" applyFont="1" applyFill="1" applyBorder="1" applyAlignment="1" applyProtection="1">
      <alignment horizontal="right"/>
    </xf>
    <xf numFmtId="2" fontId="5" fillId="0" borderId="0" xfId="0" applyNumberFormat="1" applyFont="1" applyBorder="1" applyAlignment="1" applyProtection="1">
      <alignment horizontal="right"/>
    </xf>
    <xf numFmtId="165" fontId="0" fillId="0" borderId="0" xfId="0" applyNumberFormat="1" applyBorder="1" applyAlignment="1">
      <alignment horizontal="center"/>
    </xf>
    <xf numFmtId="6" fontId="0" fillId="0" borderId="0" xfId="0" applyNumberFormat="1" applyBorder="1"/>
    <xf numFmtId="2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2" xfId="0" applyFont="1" applyFill="1" applyBorder="1" applyAlignment="1" applyProtection="1">
      <alignment horizontal="left"/>
    </xf>
    <xf numFmtId="0" fontId="6" fillId="3" borderId="2" xfId="0" applyFont="1" applyFill="1" applyBorder="1" applyAlignment="1" applyProtection="1">
      <alignment horizontal="center"/>
      <protection locked="0"/>
    </xf>
    <xf numFmtId="9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0" xfId="0" applyNumberFormat="1" applyFont="1" applyFill="1" applyBorder="1" applyAlignment="1" applyProtection="1">
      <alignment horizontal="center"/>
      <protection locked="0"/>
    </xf>
    <xf numFmtId="0" fontId="5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wrapText="1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/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2" fontId="5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165" fontId="0" fillId="0" borderId="0" xfId="0" applyNumberFormat="1" applyFill="1" applyBorder="1" applyAlignment="1">
      <alignment horizontal="center"/>
    </xf>
    <xf numFmtId="6" fontId="0" fillId="0" borderId="0" xfId="0" applyNumberFormat="1" applyFill="1" applyBorder="1"/>
    <xf numFmtId="2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/>
    <xf numFmtId="9" fontId="6" fillId="0" borderId="0" xfId="2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center" wrapText="1"/>
    </xf>
    <xf numFmtId="1" fontId="5" fillId="0" borderId="0" xfId="1" applyNumberFormat="1" applyFont="1" applyFill="1" applyBorder="1" applyAlignment="1" applyProtection="1">
      <alignment horizontal="right"/>
    </xf>
    <xf numFmtId="0" fontId="5" fillId="0" borderId="0" xfId="1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wrapText="1"/>
    </xf>
    <xf numFmtId="164" fontId="2" fillId="0" borderId="0" xfId="0" applyNumberFormat="1" applyFont="1" applyFill="1" applyBorder="1" applyAlignment="1">
      <alignment horizontal="left"/>
    </xf>
    <xf numFmtId="164" fontId="6" fillId="0" borderId="0" xfId="1" applyNumberFormat="1" applyFont="1" applyFill="1" applyBorder="1" applyAlignment="1" applyProtection="1">
      <alignment horizontal="right"/>
    </xf>
    <xf numFmtId="165" fontId="5" fillId="0" borderId="0" xfId="0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center"/>
    </xf>
    <xf numFmtId="2" fontId="5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/>
    <xf numFmtId="0" fontId="0" fillId="0" borderId="0" xfId="0" applyFont="1"/>
    <xf numFmtId="0" fontId="0" fillId="0" borderId="0" xfId="0" applyFont="1" applyBorder="1"/>
    <xf numFmtId="165" fontId="0" fillId="0" borderId="0" xfId="0" applyNumberFormat="1" applyFont="1" applyBorder="1" applyAlignment="1">
      <alignment horizontal="center"/>
    </xf>
    <xf numFmtId="6" fontId="0" fillId="0" borderId="0" xfId="0" applyNumberFormat="1" applyFont="1" applyBorder="1"/>
    <xf numFmtId="0" fontId="15" fillId="0" borderId="0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16" fillId="5" borderId="2" xfId="0" applyFont="1" applyFill="1" applyBorder="1" applyAlignment="1">
      <alignment horizontal="center"/>
    </xf>
    <xf numFmtId="0" fontId="15" fillId="0" borderId="11" xfId="0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center"/>
    </xf>
    <xf numFmtId="6" fontId="15" fillId="0" borderId="0" xfId="0" applyNumberFormat="1" applyFont="1"/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view="pageLayout" topLeftCell="A27" zoomScaleNormal="100" workbookViewId="0">
      <selection activeCell="A55" sqref="A55"/>
    </sheetView>
  </sheetViews>
  <sheetFormatPr defaultRowHeight="15"/>
  <cols>
    <col min="1" max="1" width="23.28515625" customWidth="1"/>
    <col min="2" max="2" width="29" customWidth="1"/>
    <col min="3" max="3" width="7" customWidth="1"/>
    <col min="4" max="4" width="11.42578125" customWidth="1"/>
    <col min="5" max="5" width="34.5703125" style="50" customWidth="1"/>
    <col min="6" max="6" width="13.7109375" customWidth="1"/>
    <col min="8" max="8" width="12.85546875" customWidth="1"/>
    <col min="9" max="9" width="12.28515625" customWidth="1"/>
    <col min="10" max="10" width="9.5703125" customWidth="1"/>
    <col min="11" max="11" width="12.28515625" customWidth="1"/>
  </cols>
  <sheetData>
    <row r="1" spans="1:7" ht="20.25">
      <c r="A1" s="153" t="s">
        <v>65</v>
      </c>
      <c r="B1" s="154"/>
      <c r="C1" s="154"/>
      <c r="D1" s="154"/>
      <c r="E1" s="154"/>
      <c r="F1" s="154"/>
    </row>
    <row r="2" spans="1:7">
      <c r="A2" s="37" t="s">
        <v>29</v>
      </c>
      <c r="B2" s="38" t="s">
        <v>30</v>
      </c>
      <c r="C2" s="39">
        <v>0.05</v>
      </c>
      <c r="D2" s="40"/>
      <c r="E2" s="40"/>
      <c r="F2" s="41"/>
    </row>
    <row r="3" spans="1:7" s="34" customFormat="1">
      <c r="A3" s="42"/>
      <c r="B3" s="43" t="s">
        <v>60</v>
      </c>
      <c r="C3" s="4">
        <v>2</v>
      </c>
      <c r="D3" s="143"/>
      <c r="E3" s="143"/>
      <c r="F3" s="144"/>
    </row>
    <row r="4" spans="1:7" s="34" customFormat="1" ht="30">
      <c r="A4" s="42"/>
      <c r="B4" s="43" t="s">
        <v>31</v>
      </c>
      <c r="C4" s="4">
        <v>8</v>
      </c>
      <c r="D4" s="143"/>
      <c r="E4" s="45"/>
      <c r="F4" s="46"/>
    </row>
    <row r="5" spans="1:7" s="34" customFormat="1">
      <c r="A5" s="42"/>
      <c r="B5" s="43" t="s">
        <v>32</v>
      </c>
      <c r="C5" s="4">
        <v>90</v>
      </c>
      <c r="D5" s="143" t="s">
        <v>2</v>
      </c>
      <c r="E5" s="45" t="s">
        <v>33</v>
      </c>
      <c r="F5" s="47">
        <f>1000*((C5-C7)/((C4-C3)*7))</f>
        <v>952.38095238095229</v>
      </c>
    </row>
    <row r="6" spans="1:7" s="34" customFormat="1">
      <c r="A6" s="42"/>
      <c r="B6" s="43" t="s">
        <v>34</v>
      </c>
      <c r="C6" s="4">
        <v>200</v>
      </c>
      <c r="D6" s="143" t="s">
        <v>2</v>
      </c>
      <c r="E6" s="45" t="s">
        <v>35</v>
      </c>
      <c r="F6" s="47">
        <f>1000*((C6-C7)/((C11-C3)*7))</f>
        <v>1071.4285714285713</v>
      </c>
    </row>
    <row r="7" spans="1:7" s="34" customFormat="1">
      <c r="A7" s="42"/>
      <c r="B7" s="3" t="s">
        <v>61</v>
      </c>
      <c r="C7" s="4">
        <v>50</v>
      </c>
      <c r="D7" s="1" t="s">
        <v>2</v>
      </c>
      <c r="E7" s="45" t="s">
        <v>36</v>
      </c>
      <c r="F7" s="47">
        <f>1000*((C6-C5)/((C11-C4)*7))</f>
        <v>1122.4489795918366</v>
      </c>
    </row>
    <row r="8" spans="1:7" s="34" customFormat="1">
      <c r="A8" s="42"/>
      <c r="B8" s="3" t="s">
        <v>62</v>
      </c>
      <c r="C8" s="4">
        <v>28</v>
      </c>
      <c r="D8" s="1" t="s">
        <v>3</v>
      </c>
      <c r="E8" s="45"/>
      <c r="F8" s="48"/>
    </row>
    <row r="9" spans="1:7" s="34" customFormat="1">
      <c r="A9" s="42"/>
      <c r="B9" s="3" t="s">
        <v>4</v>
      </c>
      <c r="C9" s="4">
        <v>200</v>
      </c>
      <c r="D9" s="1" t="s">
        <v>2</v>
      </c>
      <c r="E9" s="45"/>
      <c r="F9" s="48"/>
    </row>
    <row r="10" spans="1:7">
      <c r="A10" s="21"/>
      <c r="B10" s="3" t="s">
        <v>5</v>
      </c>
      <c r="C10" s="4">
        <v>26</v>
      </c>
      <c r="D10" s="1" t="s">
        <v>3</v>
      </c>
      <c r="E10" s="2"/>
      <c r="F10" s="16"/>
    </row>
    <row r="11" spans="1:7">
      <c r="A11" s="25"/>
      <c r="B11" s="99" t="s">
        <v>0</v>
      </c>
      <c r="C11" s="100">
        <f>24-C3</f>
        <v>22</v>
      </c>
      <c r="D11" s="10" t="s">
        <v>1</v>
      </c>
      <c r="E11" s="145">
        <f>C11/4</f>
        <v>5.5</v>
      </c>
      <c r="F11" s="146" t="s">
        <v>37</v>
      </c>
    </row>
    <row r="12" spans="1:7">
      <c r="A12" s="1"/>
      <c r="B12" s="147"/>
      <c r="C12" s="147"/>
      <c r="D12" s="147"/>
      <c r="E12" s="148"/>
      <c r="F12" s="147"/>
      <c r="G12" s="5"/>
    </row>
    <row r="13" spans="1:7">
      <c r="A13" s="1"/>
      <c r="B13" s="1"/>
      <c r="C13" s="7" t="s">
        <v>6</v>
      </c>
      <c r="D13" s="8" t="s">
        <v>7</v>
      </c>
      <c r="E13" s="8" t="s">
        <v>8</v>
      </c>
      <c r="F13" s="9" t="s">
        <v>9</v>
      </c>
    </row>
    <row r="14" spans="1:7">
      <c r="A14" s="10" t="s">
        <v>10</v>
      </c>
      <c r="B14" s="10" t="s">
        <v>38</v>
      </c>
      <c r="C14" s="11" t="s">
        <v>2</v>
      </c>
      <c r="D14" s="12">
        <v>1</v>
      </c>
      <c r="E14" s="13">
        <f>C10*C9</f>
        <v>5200</v>
      </c>
      <c r="F14" s="14">
        <f>PRODUCT(D14*E14)</f>
        <v>5200</v>
      </c>
    </row>
    <row r="15" spans="1:7">
      <c r="A15" s="107" t="s">
        <v>11</v>
      </c>
      <c r="B15" s="1"/>
      <c r="C15" s="1"/>
      <c r="D15" s="2"/>
      <c r="E15" s="16"/>
      <c r="F15" s="17">
        <f>SUM(F14:F14)</f>
        <v>5200</v>
      </c>
    </row>
    <row r="16" spans="1:7">
      <c r="A16" s="107"/>
      <c r="B16" s="1"/>
      <c r="C16" s="1"/>
      <c r="D16" s="2"/>
      <c r="E16" s="2"/>
      <c r="F16" s="18"/>
    </row>
    <row r="17" spans="1:10">
      <c r="A17" s="1" t="s">
        <v>12</v>
      </c>
      <c r="B17" s="1"/>
      <c r="C17" s="19"/>
      <c r="D17" s="20"/>
      <c r="E17" s="20"/>
      <c r="F17" s="6"/>
    </row>
    <row r="18" spans="1:10">
      <c r="A18" s="1" t="s">
        <v>13</v>
      </c>
      <c r="B18" s="1" t="s">
        <v>14</v>
      </c>
      <c r="C18" s="21" t="s">
        <v>15</v>
      </c>
      <c r="D18" s="22">
        <v>1</v>
      </c>
      <c r="E18" s="13">
        <f>C7*C8</f>
        <v>1400</v>
      </c>
      <c r="F18" s="18">
        <f>PRODUCT(D18*E18)</f>
        <v>1400</v>
      </c>
    </row>
    <row r="19" spans="1:10">
      <c r="A19" s="1"/>
      <c r="B19" s="1" t="s">
        <v>16</v>
      </c>
      <c r="C19" s="21"/>
      <c r="D19" s="101">
        <f>C2</f>
        <v>0.05</v>
      </c>
      <c r="E19" s="102">
        <f>F18</f>
        <v>1400</v>
      </c>
      <c r="F19" s="18">
        <f>(D19*E19)</f>
        <v>70</v>
      </c>
    </row>
    <row r="20" spans="1:10" s="35" customFormat="1" ht="28.5">
      <c r="A20" s="51"/>
      <c r="B20" s="52" t="s">
        <v>39</v>
      </c>
      <c r="C20" s="53" t="s">
        <v>15</v>
      </c>
      <c r="D20" s="54">
        <v>1</v>
      </c>
      <c r="E20" s="103">
        <v>250</v>
      </c>
      <c r="F20" s="55">
        <f>(D20*E20)</f>
        <v>250</v>
      </c>
    </row>
    <row r="21" spans="1:10">
      <c r="A21" s="1" t="s">
        <v>17</v>
      </c>
      <c r="B21" s="1" t="s">
        <v>63</v>
      </c>
      <c r="C21" s="21" t="s">
        <v>18</v>
      </c>
      <c r="D21" s="23">
        <v>175</v>
      </c>
      <c r="E21" s="13">
        <v>1.5</v>
      </c>
      <c r="F21" s="18">
        <f t="shared" ref="F21:F30" si="0">PRODUCT(D21*E21)</f>
        <v>262.5</v>
      </c>
    </row>
    <row r="22" spans="1:10">
      <c r="A22" s="1"/>
      <c r="B22" s="1" t="s">
        <v>19</v>
      </c>
      <c r="C22" s="21" t="s">
        <v>2</v>
      </c>
      <c r="D22" s="22">
        <v>25</v>
      </c>
      <c r="E22" s="13">
        <v>2.8</v>
      </c>
      <c r="F22" s="18">
        <f t="shared" si="0"/>
        <v>70</v>
      </c>
    </row>
    <row r="23" spans="1:10">
      <c r="A23" s="1"/>
      <c r="B23" s="1" t="s">
        <v>40</v>
      </c>
      <c r="C23" s="21" t="s">
        <v>2</v>
      </c>
      <c r="D23" s="22">
        <v>250</v>
      </c>
      <c r="E23" s="13">
        <v>2.5</v>
      </c>
      <c r="F23" s="18">
        <f t="shared" si="0"/>
        <v>625</v>
      </c>
    </row>
    <row r="24" spans="1:10">
      <c r="A24" s="1"/>
      <c r="B24" s="1" t="s">
        <v>59</v>
      </c>
      <c r="C24" s="21" t="s">
        <v>2</v>
      </c>
      <c r="D24" s="22"/>
      <c r="E24" s="13"/>
      <c r="F24" s="18"/>
    </row>
    <row r="25" spans="1:10">
      <c r="A25" s="1"/>
      <c r="B25" s="1" t="s">
        <v>58</v>
      </c>
      <c r="C25" s="21" t="s">
        <v>2</v>
      </c>
      <c r="D25" s="22"/>
      <c r="E25" s="13"/>
      <c r="F25" s="18"/>
    </row>
    <row r="26" spans="1:10">
      <c r="A26" s="1"/>
      <c r="B26" s="1" t="s">
        <v>20</v>
      </c>
      <c r="C26" s="21" t="s">
        <v>21</v>
      </c>
      <c r="D26" s="24">
        <v>0</v>
      </c>
      <c r="E26" s="13">
        <v>3.3</v>
      </c>
      <c r="F26" s="18">
        <f>D26*E26</f>
        <v>0</v>
      </c>
    </row>
    <row r="27" spans="1:10">
      <c r="A27" s="1"/>
      <c r="B27" s="1" t="s">
        <v>22</v>
      </c>
      <c r="C27" s="21" t="s">
        <v>23</v>
      </c>
      <c r="D27" s="22">
        <v>40</v>
      </c>
      <c r="E27" s="13">
        <v>22</v>
      </c>
      <c r="F27" s="18">
        <f t="shared" si="0"/>
        <v>880</v>
      </c>
    </row>
    <row r="28" spans="1:10">
      <c r="A28" s="1"/>
      <c r="B28" s="1" t="s">
        <v>24</v>
      </c>
      <c r="C28" s="21" t="s">
        <v>2</v>
      </c>
      <c r="D28" s="22">
        <f>C11*7*0.5</f>
        <v>77</v>
      </c>
      <c r="E28" s="13">
        <v>0.8</v>
      </c>
      <c r="F28" s="18">
        <f>PRODUCT(D28*E28)</f>
        <v>61.6</v>
      </c>
    </row>
    <row r="29" spans="1:10">
      <c r="A29" s="1"/>
      <c r="B29" s="1" t="s">
        <v>25</v>
      </c>
      <c r="C29" s="21" t="s">
        <v>15</v>
      </c>
      <c r="D29" s="22">
        <v>1</v>
      </c>
      <c r="E29" s="13">
        <v>50</v>
      </c>
      <c r="F29" s="18">
        <f>PRODUCT(D29*E29)</f>
        <v>50</v>
      </c>
    </row>
    <row r="30" spans="1:10">
      <c r="A30" s="10" t="s">
        <v>26</v>
      </c>
      <c r="B30" s="10" t="s">
        <v>64</v>
      </c>
      <c r="C30" s="25" t="s">
        <v>15</v>
      </c>
      <c r="D30" s="56">
        <v>1</v>
      </c>
      <c r="E30" s="26">
        <v>110</v>
      </c>
      <c r="F30" s="14">
        <f t="shared" si="0"/>
        <v>110</v>
      </c>
      <c r="H30" s="49"/>
      <c r="I30" s="49"/>
      <c r="J30" s="49"/>
    </row>
    <row r="31" spans="1:10">
      <c r="A31" s="1" t="s">
        <v>27</v>
      </c>
      <c r="B31" s="1"/>
      <c r="C31" s="1"/>
      <c r="D31" s="2"/>
      <c r="E31" s="2"/>
      <c r="F31" s="28">
        <f>SUM(F18:F30)</f>
        <v>3779.1</v>
      </c>
      <c r="H31" s="151"/>
      <c r="I31" s="152"/>
      <c r="J31" s="49"/>
    </row>
    <row r="32" spans="1:10">
      <c r="A32" s="107"/>
      <c r="B32" s="1"/>
      <c r="C32" s="1"/>
      <c r="D32" s="2"/>
      <c r="E32" s="2"/>
      <c r="F32" s="29"/>
    </row>
    <row r="33" spans="1:8">
      <c r="A33" s="30" t="s">
        <v>28</v>
      </c>
      <c r="B33" s="31"/>
      <c r="C33" s="31"/>
      <c r="D33" s="32"/>
      <c r="E33" s="32"/>
      <c r="F33" s="33">
        <f>F15-F31</f>
        <v>1420.9</v>
      </c>
    </row>
    <row r="34" spans="1:8">
      <c r="A34" s="147"/>
      <c r="B34" s="147"/>
      <c r="C34" s="147"/>
      <c r="D34" s="147"/>
      <c r="E34" s="148"/>
      <c r="F34" s="147"/>
    </row>
    <row r="35" spans="1:8">
      <c r="A35" s="147"/>
      <c r="B35" s="147"/>
      <c r="C35" s="147"/>
      <c r="D35" s="147"/>
      <c r="E35" s="149"/>
      <c r="F35" s="150"/>
    </row>
    <row r="36" spans="1:8" s="57" customFormat="1" ht="14.25">
      <c r="A36" s="57" t="s">
        <v>41</v>
      </c>
      <c r="C36" s="58"/>
      <c r="D36" s="59"/>
      <c r="E36" s="59"/>
      <c r="F36" s="60"/>
    </row>
    <row r="37" spans="1:8" s="57" customFormat="1" ht="14.25" hidden="1">
      <c r="B37" s="57" t="s">
        <v>42</v>
      </c>
      <c r="C37" s="58"/>
      <c r="D37" s="61"/>
      <c r="E37" s="61"/>
      <c r="F37" s="62">
        <f>PRODUCT(D37*E37)</f>
        <v>0</v>
      </c>
    </row>
    <row r="38" spans="1:8" s="57" customFormat="1" ht="14.25">
      <c r="B38" s="57" t="s">
        <v>43</v>
      </c>
      <c r="C38" s="58" t="s">
        <v>15</v>
      </c>
      <c r="D38" s="63">
        <v>1</v>
      </c>
      <c r="E38" s="63">
        <v>110</v>
      </c>
      <c r="F38" s="62">
        <f>PRODUCT(D38*E38)</f>
        <v>110</v>
      </c>
    </row>
    <row r="39" spans="1:8" s="57" customFormat="1" ht="14.25">
      <c r="B39" s="57" t="s">
        <v>44</v>
      </c>
      <c r="C39" s="64">
        <f>0.55*C40</f>
        <v>0.2326923076923077</v>
      </c>
      <c r="D39" s="65">
        <f>(E11/12)*0.55*(F31-F18+F38+F48)</f>
        <v>838.20229166666661</v>
      </c>
      <c r="E39" s="66">
        <v>0.03</v>
      </c>
      <c r="F39" s="62">
        <f>E39*(D39*C39)</f>
        <v>5.8512967668269233</v>
      </c>
    </row>
    <row r="40" spans="1:8" s="57" customFormat="1" ht="14.25">
      <c r="A40" s="67"/>
      <c r="B40" s="67" t="s">
        <v>45</v>
      </c>
      <c r="C40" s="68">
        <f>C11/52</f>
        <v>0.42307692307692307</v>
      </c>
      <c r="D40" s="69">
        <f>(E11/12)*(F18+F19+F20)</f>
        <v>788.33333333333326</v>
      </c>
      <c r="E40" s="70">
        <v>0.03</v>
      </c>
      <c r="F40" s="71">
        <f>E40*(D40*C40)</f>
        <v>10.00576923076923</v>
      </c>
    </row>
    <row r="41" spans="1:8" s="57" customFormat="1" ht="14.25">
      <c r="A41" s="57" t="s">
        <v>46</v>
      </c>
      <c r="D41" s="72"/>
      <c r="E41" s="72"/>
      <c r="F41" s="73">
        <f>SUM(F37:F40)</f>
        <v>125.85706599759615</v>
      </c>
    </row>
    <row r="42" spans="1:8" s="1" customFormat="1" ht="14.25">
      <c r="D42" s="2"/>
      <c r="E42" s="2"/>
      <c r="F42" s="29"/>
    </row>
    <row r="43" spans="1:8" s="77" customFormat="1">
      <c r="A43" s="74" t="s">
        <v>47</v>
      </c>
      <c r="B43" s="74"/>
      <c r="C43" s="74"/>
      <c r="D43" s="75"/>
      <c r="E43" s="75"/>
      <c r="F43" s="76">
        <f>F33-F41</f>
        <v>1295.0429340024039</v>
      </c>
    </row>
    <row r="44" spans="1:8" s="78" customFormat="1">
      <c r="A44" s="57"/>
      <c r="B44" s="57"/>
      <c r="C44" s="57"/>
      <c r="D44" s="72"/>
      <c r="E44" s="72"/>
      <c r="F44" s="134"/>
    </row>
    <row r="45" spans="1:8" s="78" customFormat="1" ht="14.25">
      <c r="A45" s="57" t="s">
        <v>48</v>
      </c>
      <c r="B45" s="57"/>
      <c r="C45" s="57"/>
      <c r="D45" s="72"/>
      <c r="E45" s="72"/>
      <c r="F45" s="29"/>
    </row>
    <row r="46" spans="1:8" s="57" customFormat="1" ht="14.25">
      <c r="A46" s="57" t="s">
        <v>49</v>
      </c>
      <c r="B46" s="57" t="s">
        <v>50</v>
      </c>
      <c r="C46" s="58" t="s">
        <v>51</v>
      </c>
      <c r="D46" s="63">
        <v>15</v>
      </c>
      <c r="E46" s="63">
        <v>12000</v>
      </c>
      <c r="F46" s="62">
        <f>(E46/D46)*(E11/12)</f>
        <v>366.66666666666663</v>
      </c>
      <c r="H46" s="45"/>
    </row>
    <row r="47" spans="1:8" s="57" customFormat="1" ht="14.25">
      <c r="B47" s="57" t="s">
        <v>52</v>
      </c>
      <c r="C47" s="58"/>
      <c r="D47" s="66">
        <v>0.03</v>
      </c>
      <c r="E47" s="63">
        <v>12000</v>
      </c>
      <c r="F47" s="62">
        <f>((E47/2)*D47)*(E11/12)</f>
        <v>82.5</v>
      </c>
    </row>
    <row r="48" spans="1:8" s="57" customFormat="1" ht="14.25">
      <c r="A48" s="67" t="s">
        <v>53</v>
      </c>
      <c r="B48" s="67"/>
      <c r="C48" s="81" t="s">
        <v>54</v>
      </c>
      <c r="D48" s="82">
        <f>(E11*30.4*1)/60</f>
        <v>2.7866666666666666</v>
      </c>
      <c r="E48" s="83">
        <v>300</v>
      </c>
      <c r="F48" s="71">
        <f>D48*E48</f>
        <v>836</v>
      </c>
    </row>
    <row r="49" spans="1:11" s="57" customFormat="1" ht="14.25">
      <c r="A49" s="57" t="s">
        <v>55</v>
      </c>
      <c r="C49" s="84"/>
      <c r="D49" s="85"/>
      <c r="E49" s="85"/>
      <c r="F49" s="86">
        <f>SUM(F46:F48)</f>
        <v>1285.1666666666665</v>
      </c>
    </row>
    <row r="50" spans="1:11" s="57" customFormat="1" ht="14.25">
      <c r="C50" s="87"/>
      <c r="D50" s="88"/>
      <c r="E50" s="88"/>
      <c r="F50" s="14"/>
    </row>
    <row r="51" spans="1:11" s="77" customFormat="1">
      <c r="A51" s="74" t="s">
        <v>56</v>
      </c>
      <c r="B51" s="74"/>
      <c r="D51" s="89"/>
      <c r="E51" s="89"/>
      <c r="F51" s="90">
        <f>F43-F49</f>
        <v>9.8762673357373387</v>
      </c>
    </row>
    <row r="52" spans="1:11" s="57" customFormat="1" ht="14.25">
      <c r="A52" s="57" t="s">
        <v>57</v>
      </c>
      <c r="D52" s="72"/>
      <c r="E52" s="72"/>
      <c r="F52" s="91">
        <f>(F31+F41+F49)/C9</f>
        <v>25.950618663321311</v>
      </c>
    </row>
    <row r="53" spans="1:11">
      <c r="A53" s="139"/>
      <c r="B53" s="140"/>
      <c r="C53" s="140"/>
      <c r="D53" s="140"/>
      <c r="E53" s="141"/>
      <c r="F53" s="142"/>
      <c r="G53" s="49"/>
      <c r="H53" s="49"/>
      <c r="I53" s="49"/>
      <c r="J53" s="49"/>
      <c r="K53" s="49"/>
    </row>
    <row r="54" spans="1:11">
      <c r="B54" s="49"/>
      <c r="C54" s="49"/>
      <c r="D54" s="49"/>
      <c r="E54" s="92"/>
      <c r="F54" s="93"/>
      <c r="G54" s="49"/>
      <c r="H54" s="49"/>
      <c r="I54" s="49"/>
      <c r="J54" s="49"/>
      <c r="K54" s="49"/>
    </row>
    <row r="55" spans="1:11">
      <c r="B55" s="44"/>
      <c r="C55" s="49"/>
      <c r="D55" s="49"/>
      <c r="E55" s="72"/>
      <c r="F55" s="94"/>
      <c r="G55" s="95"/>
      <c r="H55" s="96"/>
      <c r="I55" s="97"/>
      <c r="J55" s="94"/>
      <c r="K55" s="98"/>
    </row>
    <row r="57" spans="1:11">
      <c r="I57" s="36"/>
    </row>
  </sheetData>
  <mergeCells count="1">
    <mergeCell ref="A1:F1"/>
  </mergeCells>
  <pageMargins left="0.70866141732283472" right="0.70866141732283472" top="0.74803149606299213" bottom="0.55118110236220474" header="0.31496062992125984" footer="0.31496062992125984"/>
  <pageSetup paperSize="9" orientation="landscape" r:id="rId1"/>
  <headerFooter>
    <oddHeader>&amp;L&amp;G&amp;R&amp;G</oddHeader>
    <oddFooter>&amp;CGård &amp; Djurhälsan – Växel: 0771-21 65 00 – www.gårdochdjurhälsan.se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"/>
  <sheetViews>
    <sheetView workbookViewId="0">
      <selection activeCell="B4" sqref="B4"/>
    </sheetView>
  </sheetViews>
  <sheetFormatPr defaultColWidth="8.85546875" defaultRowHeight="15"/>
  <cols>
    <col min="1" max="1" width="23.28515625" style="112" customWidth="1"/>
    <col min="2" max="2" width="29" style="112" customWidth="1"/>
    <col min="3" max="3" width="7" style="112" customWidth="1"/>
    <col min="4" max="4" width="11.42578125" style="112" customWidth="1"/>
    <col min="5" max="5" width="34.5703125" style="128" customWidth="1"/>
    <col min="6" max="6" width="13.7109375" style="112" customWidth="1"/>
    <col min="7" max="7" width="8.85546875" style="112"/>
    <col min="8" max="8" width="12.85546875" style="112" customWidth="1"/>
    <col min="9" max="9" width="12.28515625" style="112" customWidth="1"/>
    <col min="10" max="10" width="9.5703125" style="112" customWidth="1"/>
    <col min="11" max="11" width="12.28515625" style="112" customWidth="1"/>
    <col min="12" max="16384" width="8.85546875" style="112"/>
  </cols>
  <sheetData>
    <row r="1" spans="1:10" ht="20.25">
      <c r="A1" s="153"/>
      <c r="B1" s="154"/>
      <c r="C1" s="154"/>
      <c r="D1" s="154"/>
      <c r="E1" s="154"/>
      <c r="F1" s="154"/>
    </row>
    <row r="2" spans="1:10">
      <c r="A2" s="120"/>
      <c r="B2" s="121"/>
      <c r="C2" s="122"/>
      <c r="D2" s="123"/>
      <c r="E2" s="123"/>
      <c r="F2" s="123"/>
    </row>
    <row r="3" spans="1:10" s="104" customFormat="1">
      <c r="A3" s="124"/>
      <c r="B3" s="43"/>
      <c r="C3" s="5"/>
    </row>
    <row r="4" spans="1:10" s="104" customFormat="1">
      <c r="A4" s="124"/>
      <c r="B4" s="43"/>
      <c r="C4" s="5"/>
      <c r="E4" s="45"/>
      <c r="F4" s="5"/>
    </row>
    <row r="5" spans="1:10" s="104" customFormat="1">
      <c r="A5" s="124"/>
      <c r="B5" s="43"/>
      <c r="C5" s="5"/>
      <c r="E5" s="45"/>
      <c r="F5" s="125"/>
    </row>
    <row r="6" spans="1:10" s="104" customFormat="1">
      <c r="A6" s="124"/>
      <c r="B6" s="43"/>
      <c r="C6" s="5"/>
      <c r="E6" s="45"/>
      <c r="F6" s="125"/>
    </row>
    <row r="7" spans="1:10" s="104" customFormat="1">
      <c r="A7" s="124"/>
      <c r="B7" s="3"/>
      <c r="C7" s="5"/>
      <c r="D7" s="1"/>
      <c r="E7" s="45"/>
      <c r="F7" s="125"/>
    </row>
    <row r="8" spans="1:10" s="104" customFormat="1">
      <c r="A8" s="124"/>
      <c r="B8" s="3"/>
      <c r="C8" s="5"/>
      <c r="D8" s="1"/>
      <c r="E8" s="45"/>
      <c r="F8" s="126"/>
    </row>
    <row r="9" spans="1:10" s="104" customFormat="1">
      <c r="A9" s="124"/>
      <c r="B9" s="3"/>
      <c r="C9" s="5"/>
      <c r="D9" s="1"/>
      <c r="E9" s="45"/>
      <c r="F9" s="126"/>
    </row>
    <row r="10" spans="1:10">
      <c r="A10" s="1"/>
      <c r="B10" s="3"/>
      <c r="C10" s="5"/>
      <c r="D10" s="1"/>
      <c r="E10" s="2"/>
      <c r="F10" s="2"/>
    </row>
    <row r="11" spans="1:10">
      <c r="A11" s="1"/>
      <c r="B11" s="3"/>
      <c r="C11" s="5"/>
      <c r="D11" s="1"/>
      <c r="E11" s="127"/>
    </row>
    <row r="12" spans="1:10">
      <c r="A12" s="1"/>
      <c r="G12" s="5"/>
    </row>
    <row r="13" spans="1:10">
      <c r="A13" s="1"/>
      <c r="B13" s="1"/>
      <c r="C13" s="107"/>
      <c r="D13" s="110"/>
      <c r="E13" s="110"/>
      <c r="F13" s="9"/>
    </row>
    <row r="14" spans="1:10">
      <c r="A14" s="1"/>
      <c r="B14" s="1"/>
      <c r="C14" s="1"/>
      <c r="D14" s="2"/>
      <c r="E14" s="85"/>
      <c r="F14" s="18"/>
    </row>
    <row r="15" spans="1:10">
      <c r="A15" s="15"/>
      <c r="B15" s="1"/>
      <c r="C15" s="1"/>
      <c r="D15" s="2"/>
      <c r="E15" s="2"/>
      <c r="F15" s="18"/>
    </row>
    <row r="16" spans="1:10">
      <c r="A16" s="15"/>
      <c r="B16" s="1"/>
      <c r="C16" s="1"/>
      <c r="D16" s="2"/>
      <c r="E16" s="2"/>
      <c r="F16" s="18"/>
    </row>
    <row r="17" spans="1:9">
      <c r="A17" s="1"/>
      <c r="B17" s="1"/>
      <c r="C17" s="1"/>
      <c r="D17" s="2"/>
      <c r="E17" s="2"/>
      <c r="F17" s="6"/>
    </row>
    <row r="18" spans="1:9">
      <c r="A18" s="1"/>
      <c r="B18" s="1"/>
      <c r="C18" s="1"/>
      <c r="D18" s="85"/>
      <c r="E18" s="85"/>
      <c r="F18" s="18"/>
    </row>
    <row r="19" spans="1:9">
      <c r="A19" s="1"/>
      <c r="B19" s="1"/>
      <c r="C19" s="1"/>
      <c r="D19" s="129"/>
      <c r="E19" s="105"/>
      <c r="F19" s="18"/>
    </row>
    <row r="20" spans="1:9" s="116" customFormat="1">
      <c r="A20" s="51"/>
      <c r="B20" s="52"/>
      <c r="C20" s="51"/>
      <c r="D20" s="130"/>
      <c r="E20" s="106"/>
      <c r="F20" s="55"/>
    </row>
    <row r="21" spans="1:9">
      <c r="A21" s="1"/>
      <c r="B21" s="1"/>
      <c r="C21" s="1"/>
      <c r="D21" s="131"/>
      <c r="E21" s="85"/>
      <c r="F21" s="18"/>
    </row>
    <row r="22" spans="1:9">
      <c r="A22" s="1"/>
      <c r="B22" s="1"/>
      <c r="C22" s="1"/>
      <c r="D22" s="85"/>
      <c r="E22" s="85"/>
      <c r="F22" s="18"/>
    </row>
    <row r="23" spans="1:9">
      <c r="A23" s="1"/>
      <c r="B23" s="1"/>
      <c r="C23" s="1"/>
      <c r="D23" s="85"/>
      <c r="E23" s="85"/>
      <c r="F23" s="18"/>
    </row>
    <row r="24" spans="1:9">
      <c r="A24" s="1"/>
      <c r="B24" s="1"/>
      <c r="C24" s="1"/>
      <c r="D24" s="85"/>
      <c r="E24" s="85"/>
      <c r="F24" s="18"/>
    </row>
    <row r="25" spans="1:9">
      <c r="A25" s="1"/>
      <c r="B25" s="1"/>
      <c r="C25" s="1"/>
      <c r="D25" s="85"/>
      <c r="E25" s="85"/>
      <c r="F25" s="18"/>
    </row>
    <row r="26" spans="1:9">
      <c r="A26" s="1"/>
      <c r="B26" s="1"/>
      <c r="C26" s="1"/>
      <c r="D26" s="85"/>
      <c r="E26" s="85"/>
      <c r="F26" s="18"/>
    </row>
    <row r="27" spans="1:9">
      <c r="A27" s="1"/>
      <c r="B27" s="1"/>
      <c r="C27" s="1"/>
      <c r="D27" s="85"/>
      <c r="E27" s="85"/>
      <c r="F27" s="18"/>
    </row>
    <row r="28" spans="1:9">
      <c r="A28" s="1"/>
      <c r="B28" s="1"/>
      <c r="C28" s="1"/>
      <c r="D28" s="85"/>
      <c r="E28" s="85"/>
      <c r="F28" s="18"/>
    </row>
    <row r="29" spans="1:9">
      <c r="A29" s="1"/>
      <c r="B29" s="1"/>
      <c r="C29" s="1"/>
      <c r="D29" s="85"/>
      <c r="E29" s="85"/>
      <c r="F29" s="18"/>
    </row>
    <row r="30" spans="1:9">
      <c r="A30" s="1"/>
      <c r="B30" s="1"/>
      <c r="C30" s="1"/>
      <c r="D30" s="85"/>
      <c r="E30" s="85"/>
      <c r="F30" s="18"/>
    </row>
    <row r="31" spans="1:9">
      <c r="A31" s="27"/>
      <c r="B31" s="1"/>
      <c r="C31" s="1"/>
      <c r="D31" s="2"/>
      <c r="E31" s="2"/>
      <c r="F31" s="29"/>
      <c r="H31" s="132"/>
      <c r="I31" s="133"/>
    </row>
    <row r="32" spans="1:9">
      <c r="A32" s="15"/>
      <c r="B32" s="1"/>
      <c r="C32" s="1"/>
      <c r="D32" s="2"/>
      <c r="E32" s="2"/>
      <c r="F32" s="29"/>
    </row>
    <row r="33" spans="1:8">
      <c r="A33" s="107"/>
      <c r="B33" s="1"/>
      <c r="C33" s="1"/>
      <c r="D33" s="2"/>
      <c r="E33" s="2"/>
      <c r="F33" s="134"/>
    </row>
    <row r="35" spans="1:8">
      <c r="E35" s="113"/>
      <c r="F35" s="114"/>
    </row>
    <row r="36" spans="1:8" s="1" customFormat="1" ht="14.25">
      <c r="D36" s="2"/>
      <c r="E36" s="2"/>
      <c r="F36" s="6"/>
    </row>
    <row r="37" spans="1:8" s="1" customFormat="1" ht="14.25" hidden="1">
      <c r="D37" s="85"/>
      <c r="E37" s="85"/>
      <c r="F37" s="18"/>
    </row>
    <row r="38" spans="1:8" s="1" customFormat="1" ht="14.25">
      <c r="D38" s="85"/>
      <c r="E38" s="85"/>
      <c r="F38" s="18"/>
    </row>
    <row r="39" spans="1:8" s="1" customFormat="1" ht="14.25">
      <c r="C39" s="135"/>
      <c r="D39" s="136"/>
      <c r="E39" s="129"/>
      <c r="F39" s="18"/>
    </row>
    <row r="40" spans="1:8" s="1" customFormat="1" ht="14.25">
      <c r="C40" s="135"/>
      <c r="D40" s="136"/>
      <c r="E40" s="129"/>
      <c r="F40" s="18"/>
    </row>
    <row r="41" spans="1:8" s="1" customFormat="1" ht="14.25">
      <c r="D41" s="2"/>
      <c r="E41" s="2"/>
      <c r="F41" s="29"/>
    </row>
    <row r="42" spans="1:8" s="1" customFormat="1" ht="14.25">
      <c r="D42" s="2"/>
      <c r="E42" s="2"/>
      <c r="F42" s="29"/>
    </row>
    <row r="43" spans="1:8" s="107" customFormat="1">
      <c r="D43" s="110"/>
      <c r="E43" s="110"/>
      <c r="F43" s="134"/>
    </row>
    <row r="44" spans="1:8" s="108" customFormat="1" ht="12.75">
      <c r="D44" s="109"/>
      <c r="E44" s="109"/>
      <c r="F44" s="79"/>
    </row>
    <row r="45" spans="1:8" s="108" customFormat="1" ht="12.75">
      <c r="D45" s="109"/>
      <c r="E45" s="109"/>
      <c r="F45" s="80"/>
    </row>
    <row r="46" spans="1:8" s="1" customFormat="1" ht="14.25">
      <c r="D46" s="85"/>
      <c r="E46" s="85"/>
      <c r="F46" s="18"/>
      <c r="H46" s="45"/>
    </row>
    <row r="47" spans="1:8" s="1" customFormat="1" ht="14.25">
      <c r="D47" s="129"/>
      <c r="E47" s="85"/>
      <c r="F47" s="18"/>
    </row>
    <row r="48" spans="1:8" s="1" customFormat="1" ht="14.25">
      <c r="C48" s="84"/>
      <c r="D48" s="137"/>
      <c r="E48" s="85"/>
      <c r="F48" s="18"/>
    </row>
    <row r="49" spans="2:11" s="1" customFormat="1" ht="14.25">
      <c r="C49" s="84"/>
      <c r="D49" s="85"/>
      <c r="E49" s="85"/>
      <c r="F49" s="18"/>
    </row>
    <row r="50" spans="2:11" s="1" customFormat="1" ht="14.25">
      <c r="C50" s="84"/>
      <c r="D50" s="85"/>
      <c r="E50" s="85"/>
      <c r="F50" s="18"/>
    </row>
    <row r="51" spans="2:11" s="107" customFormat="1">
      <c r="D51" s="110"/>
      <c r="E51" s="110"/>
      <c r="F51" s="134"/>
    </row>
    <row r="52" spans="2:11" s="1" customFormat="1" ht="14.25">
      <c r="D52" s="2"/>
      <c r="E52" s="2"/>
      <c r="F52" s="111"/>
    </row>
    <row r="53" spans="2:11">
      <c r="E53" s="113"/>
      <c r="F53" s="114"/>
    </row>
    <row r="54" spans="2:11">
      <c r="E54" s="113"/>
      <c r="F54" s="114"/>
    </row>
    <row r="55" spans="2:11">
      <c r="B55" s="104"/>
      <c r="E55" s="2"/>
      <c r="F55" s="115"/>
      <c r="G55" s="116"/>
      <c r="H55" s="117"/>
      <c r="I55" s="118"/>
      <c r="J55" s="115"/>
      <c r="K55" s="119"/>
    </row>
    <row r="57" spans="2:11">
      <c r="I57" s="138"/>
    </row>
  </sheetData>
  <mergeCells count="1">
    <mergeCell ref="A1:F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 Seeman</dc:creator>
  <cp:lastModifiedBy>Ulrika Andersson</cp:lastModifiedBy>
  <cp:lastPrinted>2018-03-28T11:30:02Z</cp:lastPrinted>
  <dcterms:created xsi:type="dcterms:W3CDTF">2017-07-11T05:45:48Z</dcterms:created>
  <dcterms:modified xsi:type="dcterms:W3CDTF">2019-06-07T11:46:31Z</dcterms:modified>
</cp:coreProperties>
</file>